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osgroup-my.sharepoint.com/personal/saffron_johnson_ineos_com/Documents/Documents/Intermediates/Projects/UK ADD 2025/2026 AD Application form/Non-Confidential Version/13.04.26 Submission/Appendixes/"/>
    </mc:Choice>
  </mc:AlternateContent>
  <xr:revisionPtr revIDLastSave="468" documentId="8_{4A1AB603-5B19-4496-BD4F-DC25F6D4662A}" xr6:coauthVersionLast="47" xr6:coauthVersionMax="47" xr10:uidLastSave="{F9B8443B-D26E-4789-966A-5A07FAA6EC35}"/>
  <bookViews>
    <workbookView xWindow="28680" yWindow="-120" windowWidth="29040" windowHeight="15720" firstSheet="6" activeTab="6" xr2:uid="{2A611B4C-A573-DD4D-B18B-145AF5E0BD33}"/>
  </bookViews>
  <sheets>
    <sheet name="MASTER Bill of Materials SPVC" sheetId="15" r:id="rId1"/>
    <sheet name="Mexico Raw Material Value" sheetId="19" r:id="rId2"/>
    <sheet name="Mexico imports raw material" sheetId="20" r:id="rId3"/>
    <sheet name="Mexico Normal Value" sheetId="21" r:id="rId4"/>
    <sheet name="Korea Raw Material" sheetId="22" r:id="rId5"/>
    <sheet name="Korea imports" sheetId="23" r:id="rId6"/>
    <sheet name="Korea Normal Value" sheetId="24" r:id="rId7"/>
    <sheet name="Malaysia Raw Material Value" sheetId="16" r:id="rId8"/>
    <sheet name="Malaysia imports raw material" sheetId="17" r:id="rId9"/>
    <sheet name="Malaysia Normal Value" sheetId="18" r:id="rId10"/>
    <sheet name="Conversion Rate(1)" sheetId="10" r:id="rId11"/>
  </sheets>
  <externalReferences>
    <externalReference r:id="rId12"/>
    <externalReference r:id="rId13"/>
    <externalReference r:id="rId14"/>
    <externalReference r:id="rId15"/>
  </externalReferences>
  <definedNames>
    <definedName name="_Fill" hidden="1">#REF!</definedName>
    <definedName name="_xlnm._FilterDatabase" localSheetId="8" hidden="1">'Malaysia imports raw material'!$A$1:$L$1</definedName>
    <definedName name="_idg1">#REF!</definedName>
    <definedName name="_idg2">#REF!</definedName>
    <definedName name="_idg3">#REF!</definedName>
    <definedName name="_ids1">#REF!</definedName>
    <definedName name="_ids2">#REF!</definedName>
    <definedName name="_Order1" hidden="1">255</definedName>
    <definedName name="_Order2" hidden="1">0</definedName>
    <definedName name="_Sort" hidden="1">#REF!</definedName>
    <definedName name="ARG" hidden="1">{#N/A,#N/A,FALSE,"DEA Report";#N/A,#N/A,FALSE,"Veba Report";#N/A,#N/A,FALSE,"Wintershall Report";#N/A,#N/A,FALSE,"Fina Report"}</definedName>
    <definedName name="Batch1_From">#REF!</definedName>
    <definedName name="Batch1_To">#REF!</definedName>
    <definedName name="Batch2_From">#REF!</definedName>
    <definedName name="Batch2_To">#REF!</definedName>
    <definedName name="cclist">#REF!</definedName>
    <definedName name="colAttachment">#REF!</definedName>
    <definedName name="colEmail">#REF!</definedName>
    <definedName name="colName">#REF!</definedName>
    <definedName name="colSendOrNot">#REF!</definedName>
    <definedName name="colSuccess">#REF!</definedName>
    <definedName name="CurrQtr" localSheetId="0">[1]Inputs!$C$5</definedName>
    <definedName name="CurrQtr">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DATA91">#REF!</definedName>
    <definedName name="DR">#REF!</definedName>
    <definedName name="DR_9600_tex">#REF!</definedName>
    <definedName name="emailAttachment">#REF!</definedName>
    <definedName name="EmailsTodayTable">#REF!</definedName>
    <definedName name="emailSubject">#REF!</definedName>
    <definedName name="es" hidden="1">#REF!</definedName>
    <definedName name="excelDirectory">#REF!</definedName>
    <definedName name="ExchangeDate">#REF!</definedName>
    <definedName name="ExecTime">#REF!</definedName>
    <definedName name="feild">#REF!</definedName>
    <definedName name="filterAPI2">#REF!</definedName>
    <definedName name="Final">#REF!</definedName>
    <definedName name="FinalPack">#REF!</definedName>
    <definedName name="funkcia">#REF!</definedName>
    <definedName name="FwDate">#REF!</definedName>
    <definedName name="FwDay">#REF!</definedName>
    <definedName name="FwMonth">#REF!</definedName>
    <definedName name="FwYear">#REF!</definedName>
    <definedName name="grossS" localSheetId="0">'[2]Code list'!$H$239:$H$248</definedName>
    <definedName name="grossS">#REF!</definedName>
    <definedName name="grossTT" localSheetId="0">'[3]Code list'!$G$2:$G$11</definedName>
    <definedName name="grossTT">#REF!</definedName>
    <definedName name="holidays">#REF!</definedName>
    <definedName name="htmlDirectory">#REF!</definedName>
    <definedName name="HtmlLastSaved">#REF!</definedName>
    <definedName name="htmlTemplate">#REF!</definedName>
    <definedName name="ID1_From">#REF!</definedName>
    <definedName name="ID1_To">#REF!</definedName>
    <definedName name="ID2_From">#REF!</definedName>
    <definedName name="ID2_To">#REF!</definedName>
    <definedName name="idsprodukty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39064.5898958333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Z_SCORE" hidden="1">"c1339"</definedName>
    <definedName name="MarketsToday">#REF!</definedName>
    <definedName name="MarketsYesterday">#REF!</definedName>
    <definedName name="Masefield" hidden="1">{#N/A,#N/A,FALSE,"DEA Report";#N/A,#N/A,FALSE,"Veba Report";#N/A,#N/A,FALSE,"Wintershall Report";#N/A,#N/A,FALSE,"Fina Report"}</definedName>
    <definedName name="MaxDate">#REF!</definedName>
    <definedName name="MessageBody">#REF!</definedName>
    <definedName name="MessageSubject">#REF!</definedName>
    <definedName name="MinDate">#REF!</definedName>
    <definedName name="MonthNum" localSheetId="0">[1]Inputs!$C$3</definedName>
    <definedName name="MonthNum">#REF!</definedName>
    <definedName name="n_1">#REF!</definedName>
    <definedName name="orlnew" hidden="1">{#N/A,#N/A,FALSE,"DEA Report";#N/A,#N/A,FALSE,"Veba Report";#N/A,#N/A,FALSE,"Wintershall Report";#N/A,#N/A,FALSE,"Fina Report"}</definedName>
    <definedName name="Plan08">#REF!</definedName>
    <definedName name="ProjectName">{"Client Name or Project Name"}</definedName>
    <definedName name="Quote_Date">#REF!</definedName>
    <definedName name="senderEmailAddr">#REF!</definedName>
    <definedName name="senderName">#REF!</definedName>
    <definedName name="Site" localSheetId="0">'[1]Prods and Sites'!$C$4:$C$35</definedName>
    <definedName name="Site">#REF!</definedName>
    <definedName name="Source">#REF!</definedName>
    <definedName name="Source_SKK">#REF!</definedName>
    <definedName name="SubProduct" localSheetId="0">'[1]Prods and Sites'!$A$4:$A$154</definedName>
    <definedName name="SubProduct">#REF!</definedName>
    <definedName name="SwEndDate">#REF!</definedName>
    <definedName name="SwEndDay">#REF!</definedName>
    <definedName name="SwEndMonth">#REF!</definedName>
    <definedName name="SwEndYear">#REF!</definedName>
    <definedName name="SwStartDate">#REF!</definedName>
    <definedName name="SwStartDay">#REF!</definedName>
    <definedName name="SwStartMonth">#REF!</definedName>
    <definedName name="SwStartYear">#REF!</definedName>
    <definedName name="Test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#REF!</definedName>
    <definedName name="TEST62">#REF!</definedName>
    <definedName name="TEST63">#REF!</definedName>
    <definedName name="TEST64">#REF!</definedName>
    <definedName name="TEST65">#REF!</definedName>
    <definedName name="TEST66">#REF!</definedName>
    <definedName name="TEST67">#REF!</definedName>
    <definedName name="TEST68">#REF!</definedName>
    <definedName name="TEST69">#REF!</definedName>
    <definedName name="TEST7">#REF!</definedName>
    <definedName name="TEST70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odaysDay">#REF!</definedName>
    <definedName name="ToNames">#REF!</definedName>
    <definedName name="total" localSheetId="0">OFFSET([4]total!$A$1,0,0,COUNTA([4]total!$A$1:$A$65536),COUNTA([4]total!$A$1:$IV$1))</definedName>
    <definedName name="total">OFFSET(#REF!,0,0,COUNTA(#REF!),COUNTA(#REF!))</definedName>
    <definedName name="updateCodes" localSheetId="0">'[4]SKU FCST NOV upd'!#REF!</definedName>
    <definedName name="updateCodes">#REF!</definedName>
    <definedName name="wrn.Refining._.Margin._.Faxes." hidden="1">{#N/A,#N/A,FALSE,"DEA Report";#N/A,#N/A,FALSE,"Veba Report";#N/A,#N/A,FALSE,"Wintershall Report";#N/A,#N/A,FALSE,"Fina Report"}</definedName>
    <definedName name="Year" localSheetId="0">[1]Inputs!$D$1</definedName>
    <definedName name="Year">#REF!</definedName>
    <definedName name="YesNo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6" l="1"/>
  <c r="F16" i="16" s="1"/>
  <c r="G16" i="16" s="1"/>
  <c r="G15" i="24"/>
  <c r="E11" i="24"/>
  <c r="E24" i="24"/>
  <c r="E21" i="24"/>
  <c r="E20" i="24"/>
  <c r="E19" i="24"/>
  <c r="E13" i="24"/>
  <c r="E10" i="24"/>
  <c r="G34" i="24"/>
  <c r="G30" i="24"/>
  <c r="G25" i="24"/>
  <c r="G23" i="24"/>
  <c r="G18" i="24"/>
  <c r="C23" i="22"/>
  <c r="C21" i="22"/>
  <c r="C17" i="22"/>
  <c r="E7" i="22"/>
  <c r="E6" i="22"/>
  <c r="E5" i="22"/>
  <c r="E24" i="21"/>
  <c r="G25" i="21" s="1"/>
  <c r="E21" i="21"/>
  <c r="E20" i="21"/>
  <c r="E13" i="21"/>
  <c r="C68" i="21"/>
  <c r="C67" i="21"/>
  <c r="G34" i="21"/>
  <c r="G30" i="21"/>
  <c r="G18" i="21"/>
  <c r="C35" i="19"/>
  <c r="C22" i="19"/>
  <c r="C24" i="19" s="1"/>
  <c r="C16" i="19"/>
  <c r="E19" i="21" s="1"/>
  <c r="E7" i="19"/>
  <c r="E6" i="19"/>
  <c r="E11" i="21" s="1"/>
  <c r="E5" i="19"/>
  <c r="E10" i="21" s="1"/>
  <c r="G23" i="21" l="1"/>
  <c r="H28" i="24"/>
  <c r="I28" i="24" s="1"/>
  <c r="G35" i="24"/>
  <c r="G15" i="21"/>
  <c r="G35" i="21" l="1"/>
  <c r="N8" i="10"/>
  <c r="N3" i="10"/>
  <c r="N4" i="10"/>
  <c r="N5" i="10"/>
  <c r="N6" i="10"/>
  <c r="E10" i="18"/>
  <c r="E11" i="18"/>
  <c r="E13" i="18"/>
  <c r="N7" i="10"/>
  <c r="D40" i="16" s="1"/>
  <c r="C48" i="16"/>
  <c r="C49" i="16" s="1"/>
  <c r="C47" i="16"/>
  <c r="E20" i="18" l="1"/>
  <c r="D41" i="16"/>
  <c r="E21" i="18" s="1"/>
  <c r="C50" i="16"/>
  <c r="E24" i="18" s="1"/>
  <c r="G42" i="18"/>
  <c r="G34" i="18"/>
  <c r="G30" i="18"/>
  <c r="G18" i="18"/>
  <c r="E19" i="18"/>
  <c r="E7" i="16"/>
  <c r="E6" i="16"/>
  <c r="E5" i="16"/>
  <c r="G15" i="15"/>
  <c r="G18" i="15"/>
  <c r="G23" i="15"/>
  <c r="G25" i="15"/>
  <c r="G30" i="15"/>
  <c r="G34" i="15"/>
  <c r="G25" i="18" l="1"/>
  <c r="G35" i="15"/>
  <c r="D73" i="21" s="1"/>
  <c r="G15" i="18"/>
  <c r="G23" i="18"/>
  <c r="G42" i="15"/>
  <c r="G35" i="18" l="1"/>
  <c r="I72" i="18" s="1"/>
  <c r="G42" i="24"/>
  <c r="J73" i="24" s="1"/>
  <c r="D74" i="21"/>
  <c r="D72" i="18" l="1"/>
  <c r="D75" i="24"/>
  <c r="D77" i="24" s="1"/>
  <c r="D75" i="21"/>
  <c r="D76" i="21" s="1"/>
  <c r="J75" i="24"/>
  <c r="J76" i="24" s="1"/>
  <c r="J74" i="24"/>
  <c r="I73" i="18"/>
  <c r="I74" i="18" s="1"/>
  <c r="I75" i="18" s="1"/>
  <c r="D73" i="18"/>
  <c r="D76" i="24" l="1"/>
  <c r="D78" i="24" s="1"/>
  <c r="D74" i="18"/>
  <c r="D75" i="18" s="1"/>
</calcChain>
</file>

<file path=xl/sharedStrings.xml><?xml version="1.0" encoding="utf-8"?>
<sst xmlns="http://schemas.openxmlformats.org/spreadsheetml/2006/main" count="1736" uniqueCount="251">
  <si>
    <r>
      <t xml:space="preserve">Factors of production - </t>
    </r>
    <r>
      <rPr>
        <b/>
        <sz val="15"/>
        <color rgb="FFFF0000"/>
        <rFont val="Arial"/>
        <family val="2"/>
      </rPr>
      <t>Bill of materials</t>
    </r>
  </si>
  <si>
    <t>Product concerned:</t>
  </si>
  <si>
    <t>SPVC</t>
  </si>
  <si>
    <t>Company name:</t>
  </si>
  <si>
    <t>Inovyn</t>
  </si>
  <si>
    <t>Production site(s) concerned:</t>
  </si>
  <si>
    <t>[confidential]</t>
  </si>
  <si>
    <t>Period considered:</t>
  </si>
  <si>
    <t>Total quantity of product concerned produced:</t>
  </si>
  <si>
    <t>[confidental]</t>
  </si>
  <si>
    <t>tons</t>
  </si>
  <si>
    <t>Factor of production</t>
  </si>
  <si>
    <r>
      <t>HS code</t>
    </r>
    <r>
      <rPr>
        <i/>
        <u/>
        <vertAlign val="superscript"/>
        <sz val="11"/>
        <color theme="3"/>
        <rFont val="Arial"/>
        <family val="2"/>
      </rPr>
      <t>1</t>
    </r>
  </si>
  <si>
    <r>
      <t>Unit</t>
    </r>
    <r>
      <rPr>
        <i/>
        <u/>
        <vertAlign val="superscript"/>
        <sz val="11"/>
        <color theme="3"/>
        <rFont val="Arial"/>
        <family val="2"/>
      </rPr>
      <t>2</t>
    </r>
  </si>
  <si>
    <r>
      <t xml:space="preserve">Unit price </t>
    </r>
    <r>
      <rPr>
        <i/>
        <sz val="11"/>
        <color theme="3"/>
        <rFont val="Arial"/>
        <family val="2"/>
      </rPr>
      <t xml:space="preserve">
(in €/unit)</t>
    </r>
  </si>
  <si>
    <r>
      <t>Quantity consumed to produce 1 MT of product concerned</t>
    </r>
    <r>
      <rPr>
        <i/>
        <sz val="11"/>
        <color theme="3"/>
        <rFont val="Arial"/>
        <family val="2"/>
      </rPr>
      <t xml:space="preserve"> 
(in unit)</t>
    </r>
  </si>
  <si>
    <r>
      <t>Value to produce 1 MT of product concerned</t>
    </r>
    <r>
      <rPr>
        <i/>
        <sz val="11"/>
        <color theme="3"/>
        <rFont val="Arial"/>
        <family val="2"/>
      </rPr>
      <t xml:space="preserve"> 
(in €)</t>
    </r>
  </si>
  <si>
    <t>Direct raw material</t>
  </si>
  <si>
    <t>Ethylene</t>
  </si>
  <si>
    <t>MT</t>
  </si>
  <si>
    <t>Chlorine</t>
  </si>
  <si>
    <t>Chemicals</t>
  </si>
  <si>
    <t>MT or kg</t>
  </si>
  <si>
    <t>Including initiators, dispersing agents, other additives</t>
  </si>
  <si>
    <t>Vinyl Acetate Monomer</t>
  </si>
  <si>
    <t>Others</t>
  </si>
  <si>
    <t>Hydrogen, nitrogen, oxygen, caustic, logistic costs linked to purchases of EDC and VCM.</t>
  </si>
  <si>
    <t>Raw material cost total</t>
  </si>
  <si>
    <r>
      <t>By-product or waste</t>
    </r>
    <r>
      <rPr>
        <b/>
        <vertAlign val="superscript"/>
        <sz val="11"/>
        <color theme="3"/>
        <rFont val="Arial"/>
        <family val="2"/>
      </rPr>
      <t>3</t>
    </r>
  </si>
  <si>
    <t>Scrap (if applicable)</t>
  </si>
  <si>
    <t>Waste (if applicable)</t>
  </si>
  <si>
    <t>By-product or scrap</t>
  </si>
  <si>
    <t>Energy and utilities</t>
  </si>
  <si>
    <t>Energy - Electricity</t>
  </si>
  <si>
    <t>n.a.</t>
  </si>
  <si>
    <t>MWh</t>
  </si>
  <si>
    <t>Used in PVC, VCM and EDC</t>
  </si>
  <si>
    <t>Energy - Gaz</t>
  </si>
  <si>
    <t>GJ</t>
  </si>
  <si>
    <t>Energy - Steam</t>
  </si>
  <si>
    <t>Utility - Water</t>
  </si>
  <si>
    <t>Liter</t>
  </si>
  <si>
    <t>Energy cost total</t>
  </si>
  <si>
    <t>Direct labour</t>
  </si>
  <si>
    <t>hours</t>
  </si>
  <si>
    <t>Labour cost total</t>
  </si>
  <si>
    <t>Packaging</t>
  </si>
  <si>
    <t>Packing materials (all together)</t>
  </si>
  <si>
    <t>Mix</t>
  </si>
  <si>
    <t>Packing material 2 (wood)</t>
  </si>
  <si>
    <t>kg</t>
  </si>
  <si>
    <t>Packing material 3 (paper)</t>
  </si>
  <si>
    <t>Packing labour</t>
  </si>
  <si>
    <t>hours worked</t>
  </si>
  <si>
    <t>Packing cost total</t>
  </si>
  <si>
    <t>Other direct cost</t>
  </si>
  <si>
    <t>Please specify</t>
  </si>
  <si>
    <t>Other direct cost total</t>
  </si>
  <si>
    <t>TOTAL DIRECT COST</t>
  </si>
  <si>
    <t>Manufacturing overheads</t>
  </si>
  <si>
    <t>Depreciation</t>
  </si>
  <si>
    <t>Maintenance</t>
  </si>
  <si>
    <t>Indirect labour (if not included in direct labour)</t>
  </si>
  <si>
    <t>Energy and utilities (if not included in direct energy)</t>
  </si>
  <si>
    <t>TOTAL MANUFACTURING OVERHEADS</t>
  </si>
  <si>
    <t>TOTAL COST OF MANUFACTURING</t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</si>
  <si>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Please specify the commodity code under the Harmonized System of the World Customs Organisation, which are identified by a 6-digit code. http://www.wcoomd.org/</t>
    </r>
  </si>
  <si>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Please specify the unit used, e.g. tons, liter, kWh, hour worked, etc.</t>
    </r>
  </si>
  <si>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 If sold or re-introduced into production, please indicate a negative value ; If by-product is a waste, please indicate the value of disposal as a cost.</t>
    </r>
  </si>
  <si>
    <t>Raw Materials</t>
  </si>
  <si>
    <t>Total value (GBP)</t>
  </si>
  <si>
    <t>Total volume (tonnes)</t>
  </si>
  <si>
    <t>Unit price (tonne)</t>
  </si>
  <si>
    <t>Ethylene (HS code 290121)</t>
  </si>
  <si>
    <t>Chlorine (HS code 280110)</t>
  </si>
  <si>
    <t>Vinyl Acetate (HS code 291532)</t>
  </si>
  <si>
    <t>Energy &amp; Utilities</t>
  </si>
  <si>
    <t>HS Tariff (sub transmission industrial) convering demand charges to kWH equivalents for typical heavy industry load profile and weighted energy charges</t>
  </si>
  <si>
    <t>https://app.cfe.mx/Aplicaciones/CCFE/Tarifas/TarifasCREIndustria/Tarifas/DemandaIndustrialSub.aspx</t>
  </si>
  <si>
    <t>HS Tariff (£/MWh)</t>
  </si>
  <si>
    <t>Natural gas Henry Hub ($/MMBtu) Dec24-Nov25</t>
  </si>
  <si>
    <t>Converted to GBP per GJ</t>
  </si>
  <si>
    <t>Steam (£/GJ) 85% boiler efficiency</t>
  </si>
  <si>
    <t>https://docs.nrel.gov/docs/fy12osti/52750.pdf</t>
  </si>
  <si>
    <t>Labour</t>
  </si>
  <si>
    <t>Hourly rate for manufacturing engineers ($)</t>
  </si>
  <si>
    <t>https://insights.tetakawi.com/manufacturing-wages-in-mexico-executive-benchmark-guide</t>
  </si>
  <si>
    <t>Hourly rate for manufacturing engineers (£)</t>
  </si>
  <si>
    <t>https://www.aralsan.com/en/steam-cost-turkey</t>
  </si>
  <si>
    <t>Year</t>
  </si>
  <si>
    <t>Month</t>
  </si>
  <si>
    <t>Reporter</t>
  </si>
  <si>
    <t>Trade Direction</t>
  </si>
  <si>
    <t>Trade Partner</t>
  </si>
  <si>
    <t>HS2 Code</t>
  </si>
  <si>
    <t>Tariff Line Code</t>
  </si>
  <si>
    <t>Tariff Line Description</t>
  </si>
  <si>
    <t>GBP</t>
  </si>
  <si>
    <t>Primary Quantity</t>
  </si>
  <si>
    <t>Unit Price</t>
  </si>
  <si>
    <t>Primary Units</t>
  </si>
  <si>
    <t>Mexico (BOL)</t>
  </si>
  <si>
    <t>Import</t>
  </si>
  <si>
    <t>United States</t>
  </si>
  <si>
    <t>T*</t>
  </si>
  <si>
    <t>01</t>
  </si>
  <si>
    <t>03</t>
  </si>
  <si>
    <t>04</t>
  </si>
  <si>
    <t>05</t>
  </si>
  <si>
    <t>06</t>
  </si>
  <si>
    <t>07</t>
  </si>
  <si>
    <t>08</t>
  </si>
  <si>
    <t>09</t>
  </si>
  <si>
    <t>Liquid Chlorine</t>
  </si>
  <si>
    <t>France</t>
  </si>
  <si>
    <t>Vinyl Acetate</t>
  </si>
  <si>
    <t>Germany</t>
  </si>
  <si>
    <t>02</t>
  </si>
  <si>
    <t>Korea, South</t>
  </si>
  <si>
    <t>Taiwan</t>
  </si>
  <si>
    <r>
      <t xml:space="preserve">Unit price </t>
    </r>
    <r>
      <rPr>
        <i/>
        <sz val="11"/>
        <color theme="3"/>
        <rFont val="Arial"/>
        <family val="2"/>
      </rPr>
      <t xml:space="preserve">
(in £/unit)</t>
    </r>
  </si>
  <si>
    <r>
      <t>Value to produce 1 MT of product concerned</t>
    </r>
    <r>
      <rPr>
        <i/>
        <sz val="11"/>
        <color theme="3"/>
        <rFont val="Arial"/>
        <family val="2"/>
      </rPr>
      <t xml:space="preserve"> 
(in £)</t>
    </r>
  </si>
  <si>
    <t>Administrative, selling and general costs and for profits</t>
  </si>
  <si>
    <t>Orbia Advance Corporation, S.A.B 2024 Earnings</t>
  </si>
  <si>
    <t>In mn USD</t>
  </si>
  <si>
    <t>2025 was loss making</t>
  </si>
  <si>
    <t>https://www.orbia.com/492909/siteassets/5.-investor-relations/quarterly-earnings/2025/q4/orbia-q4-2025-earnings-release-en.pdf</t>
  </si>
  <si>
    <t>Net sales</t>
  </si>
  <si>
    <t>Cost of sales</t>
  </si>
  <si>
    <t>Selling, general and administartive expenses</t>
  </si>
  <si>
    <t>Operating Income</t>
  </si>
  <si>
    <t>EBITDA</t>
  </si>
  <si>
    <t>Adjusted EBITDA</t>
  </si>
  <si>
    <t>EBITDA margin</t>
  </si>
  <si>
    <t>Net income (loss)</t>
  </si>
  <si>
    <t xml:space="preserve">SG&amp;A % </t>
  </si>
  <si>
    <t xml:space="preserve">Profit % </t>
  </si>
  <si>
    <t>Constructed Normal Value</t>
  </si>
  <si>
    <t>Average cost of manufacturing (£/t)</t>
  </si>
  <si>
    <t>SG&amp;A</t>
  </si>
  <si>
    <t>Profit</t>
  </si>
  <si>
    <t>CNV (£/t)</t>
  </si>
  <si>
    <t>Total value</t>
  </si>
  <si>
    <t>Total volume (tonne)</t>
  </si>
  <si>
    <t>We do not consider this representative - low volume</t>
  </si>
  <si>
    <t>Chlorine calculation (£/t)</t>
  </si>
  <si>
    <t>Electricity Av. Q4 2024 - Q3 2025 (KRW/kWh)</t>
  </si>
  <si>
    <t>https://epsis.kpx.or.kr/epsisnew/selectEkccIntroEn.do?menuId=090101</t>
  </si>
  <si>
    <t>Electricity  Av. Q4 2024 - Q3 2025 (£/MWh)</t>
  </si>
  <si>
    <t>Natural Gas (USD/t)</t>
  </si>
  <si>
    <t>https://www.ceicdata.com/en/korea/energy-import-price/liquified-natural-gas-imports-cif-price</t>
  </si>
  <si>
    <t>Natural Gas (£/t)</t>
  </si>
  <si>
    <t>Natural Gas (£/GJ)</t>
  </si>
  <si>
    <t>https://www.spiraxsarco.com/learn-about-steam/the-boiler-house/boiler-efficiency-and-combustion?sc_lang=en-GB</t>
  </si>
  <si>
    <t>Average hourly earnings of plant &amp; machine operators (2022, KRW/h)</t>
  </si>
  <si>
    <t>https://rshiny.ilo.org/dataexplorer91/</t>
  </si>
  <si>
    <t>Adjusted for CPI (KRW/h)</t>
  </si>
  <si>
    <t>ecos.bok.or.kr/#/SearchStat</t>
  </si>
  <si>
    <t>Adjusted hourly earnings (£/h)</t>
  </si>
  <si>
    <t>HS2 Description</t>
  </si>
  <si>
    <t>South Korea</t>
  </si>
  <si>
    <t>China</t>
  </si>
  <si>
    <t>Inorganic Chemicals; Organic Or Inorganic Compounds Of Precious Metals, Of Rare-Earth Metals, Of Radioactive Elements Or Of Isotopes</t>
  </si>
  <si>
    <t>Japan</t>
  </si>
  <si>
    <t>Singapore</t>
  </si>
  <si>
    <t>Australia</t>
  </si>
  <si>
    <t>Organic Chemicals</t>
  </si>
  <si>
    <t>Hong Kong</t>
  </si>
  <si>
    <t>Saudi Arabia</t>
  </si>
  <si>
    <t>LG Chem, Ltd</t>
  </si>
  <si>
    <t>Hanwha Solutions Corporation</t>
  </si>
  <si>
    <t>https://www.lgchem.com/upload/file/audit-report/LG_Chem_FY2025_2Q_K-IFRS_Eng_Consoliated_Audit_report%5b0%5d.pdf</t>
  </si>
  <si>
    <t>https://www.hanwhasolutions.com/en/company/investors/earnings-release/list</t>
  </si>
  <si>
    <t>https://www.hanwhasolutions.com/file/board/485</t>
  </si>
  <si>
    <t>LG Chem, Ltd., for the 6-month 
period ended 30 June 2025</t>
  </si>
  <si>
    <t xml:space="preserve"> In millions KRW</t>
  </si>
  <si>
    <t xml:space="preserve">Revenue </t>
  </si>
  <si>
    <t>Hanwha Solutions Corporation, for the 2023 financial year</t>
  </si>
  <si>
    <t>Revenue</t>
  </si>
  <si>
    <t>Gross profit</t>
  </si>
  <si>
    <t>Selling, General &amp; Administrative expenses</t>
  </si>
  <si>
    <t>Other operating income</t>
  </si>
  <si>
    <t>Selling and administrative expenses</t>
  </si>
  <si>
    <t>Financial Income</t>
  </si>
  <si>
    <t>Operating income</t>
  </si>
  <si>
    <t xml:space="preserve">Financial expenses </t>
  </si>
  <si>
    <t>Financial income</t>
  </si>
  <si>
    <t>Income (loss) before income tax expense</t>
  </si>
  <si>
    <t xml:space="preserve">Financial costs </t>
  </si>
  <si>
    <t>Profit before income tax</t>
  </si>
  <si>
    <t>Other non-operating income</t>
  </si>
  <si>
    <t>Other non-operating expenses</t>
  </si>
  <si>
    <t>Total volume (kg)</t>
  </si>
  <si>
    <t>Tariff Rate - Final, 1 January 2014</t>
  </si>
  <si>
    <t>Tariff E2</t>
  </si>
  <si>
    <t>Weighted Av. Of POI</t>
  </si>
  <si>
    <t>£</t>
  </si>
  <si>
    <t>£/MWh</t>
  </si>
  <si>
    <t xml:space="preserve">Electricity (RM/KWh) </t>
  </si>
  <si>
    <t>https://www.tnb.com.my/assets/files/Tariff_Rate_Final_01.Jan.2014.pdf</t>
  </si>
  <si>
    <t>https://www.mytnb.com.my/tariff/index.html?v=1.1.47</t>
  </si>
  <si>
    <t>RM</t>
  </si>
  <si>
    <t>€/GJ</t>
  </si>
  <si>
    <t>Natural Gas (RM/MMBtu)</t>
  </si>
  <si>
    <t>https://www.petronas.com/mpm/malaysia-e-p/gas-pricing</t>
  </si>
  <si>
    <t>https://www.invest.gov.tr/en/investmentguide/pages/cost-of-doing-business.aspx</t>
  </si>
  <si>
    <t>Average monthly earnings</t>
  </si>
  <si>
    <t>https://open.dosm.gov.my/dashboard/formal-sector-wages</t>
  </si>
  <si>
    <t>Average annual earnings</t>
  </si>
  <si>
    <t>Average hours worked (Q2 2025, Manufacturing sector)</t>
  </si>
  <si>
    <t>https://www.dosm.gov.my/portal-main/release-content/labour-productivity-third-quarter-2025</t>
  </si>
  <si>
    <t>Hourly</t>
  </si>
  <si>
    <t>Hourly (£)</t>
  </si>
  <si>
    <t>Malaysia</t>
  </si>
  <si>
    <t>KG</t>
  </si>
  <si>
    <t>Brunei Darussalam</t>
  </si>
  <si>
    <t>India</t>
  </si>
  <si>
    <t>Indonesia</t>
  </si>
  <si>
    <t>Italy</t>
  </si>
  <si>
    <t>Netherlands</t>
  </si>
  <si>
    <t>Thailand</t>
  </si>
  <si>
    <t>United Kingdom</t>
  </si>
  <si>
    <t>Kaneka Paste Polymers Sdn. Bhd</t>
  </si>
  <si>
    <t xml:space="preserve">Kaneka Paste Polymers Sdn. Bhd. for the year 2024 </t>
  </si>
  <si>
    <t>In thousands USD</t>
  </si>
  <si>
    <t>PETRONAS CHEMICALS GROUP BERHAD</t>
  </si>
  <si>
    <t>In RM Mil</t>
  </si>
  <si>
    <t>Net sales revenue</t>
  </si>
  <si>
    <t xml:space="preserve">Cost of sales </t>
  </si>
  <si>
    <t>Gross Profit</t>
  </si>
  <si>
    <t>Gross (loss) profit</t>
  </si>
  <si>
    <t>Depreciation, amortisation, impairement</t>
  </si>
  <si>
    <t>Distribution expenses</t>
  </si>
  <si>
    <t>Administrative Expenses</t>
  </si>
  <si>
    <t>Operating Profit (EBIT)</t>
  </si>
  <si>
    <t>Finance costs</t>
  </si>
  <si>
    <t xml:space="preserve">Profit before income tax </t>
  </si>
  <si>
    <t>Profit before Income Tax</t>
  </si>
  <si>
    <t>SG&amp;A %</t>
  </si>
  <si>
    <t>Profit %</t>
  </si>
  <si>
    <t xml:space="preserve">Kaneka Paste Polymers Financial Statement (China – Malaysia) </t>
  </si>
  <si>
    <t>POI (Dec/24 to Nov 25)</t>
  </si>
  <si>
    <t>USD/GBP</t>
  </si>
  <si>
    <t>TWD/GBP</t>
  </si>
  <si>
    <t>RMB/GBP</t>
  </si>
  <si>
    <t>EUR/GBP</t>
  </si>
  <si>
    <t>MYR/GBP</t>
  </si>
  <si>
    <t>MXN/GBP</t>
  </si>
  <si>
    <t xml:space="preserve">Source: </t>
  </si>
  <si>
    <t xml:space="preserve">Prices are converted from $/t to £/t using the exchange rates quoted by the European Central Bank. The exchange rates provided are monthly averages. </t>
  </si>
  <si>
    <t>Accessible here: https://commission.europa.eu/funding-tenders/procedures-guidelines-tenders/information-contractors-and-beneficiaries/exchange-rate-inforeuro_en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</si>
</sst>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0.00000"/>
    <numFmt numFmtId="166" formatCode="_ * #,##0.00_ ;_ * \-#,##0.00_ ;_ * &quot;-&quot;??_ ;_ @_ "/>
    <numFmt numFmtId="167" formatCode="_ * #,##0_ ;_ * \-#,##0_ ;_ * &quot;-&quot;??_ ;_ @_ "/>
    <numFmt numFmtId="168" formatCode="_ * #,##0.000_ ;_ * \-#,##0.000_ ;_ * &quot;-&quot;??_ ;_ @_ "/>
    <numFmt numFmtId="169" formatCode="0.0"/>
    <numFmt numFmtId="170" formatCode="0.000"/>
    <numFmt numFmtId="171" formatCode="0.0000"/>
    <numFmt numFmtId="172" formatCode="_(* #,##0.00_);_(* \(#,##0.00\);_(* &quot;-&quot;??_);_(@_)"/>
    <numFmt numFmtId="173" formatCode="_-* #,##0_-;\-* #,##0_-;_-* &quot;-&quot;??_-;_-@_-"/>
  </numFmts>
  <fonts count="30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theme="1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Arial"/>
      <family val="2"/>
    </font>
    <font>
      <b/>
      <sz val="15"/>
      <color rgb="FFFF0000"/>
      <name val="Arial"/>
      <family val="2"/>
    </font>
    <font>
      <sz val="12"/>
      <color theme="1"/>
      <name val="Times New Roman"/>
      <family val="2"/>
      <charset val="134"/>
    </font>
    <font>
      <b/>
      <sz val="11"/>
      <color theme="3"/>
      <name val="Arial"/>
      <family val="2"/>
    </font>
    <font>
      <sz val="10"/>
      <name val="Arial"/>
      <family val="2"/>
    </font>
    <font>
      <b/>
      <i/>
      <sz val="11"/>
      <color theme="3"/>
      <name val="Arial"/>
      <family val="2"/>
    </font>
    <font>
      <i/>
      <u/>
      <sz val="11"/>
      <color theme="3"/>
      <name val="Arial"/>
      <family val="2"/>
    </font>
    <font>
      <i/>
      <u/>
      <vertAlign val="superscript"/>
      <sz val="11"/>
      <color theme="3"/>
      <name val="Arial"/>
      <family val="2"/>
    </font>
    <font>
      <i/>
      <sz val="11"/>
      <color theme="3"/>
      <name val="Arial"/>
      <family val="2"/>
    </font>
    <font>
      <i/>
      <sz val="11"/>
      <color rgb="FF44546A"/>
      <name val="Arial"/>
      <family val="2"/>
    </font>
    <font>
      <sz val="11"/>
      <color theme="3"/>
      <name val="Arial"/>
      <family val="2"/>
    </font>
    <font>
      <b/>
      <vertAlign val="superscript"/>
      <sz val="11"/>
      <color theme="3"/>
      <name val="Arial"/>
      <family val="2"/>
    </font>
    <font>
      <sz val="11"/>
      <color indexed="8"/>
      <name val="Arial"/>
      <family val="2"/>
    </font>
    <font>
      <b/>
      <i/>
      <sz val="11"/>
      <color indexed="8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theme="3" tint="0.79992065187536243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1" applyNumberFormat="0" applyFill="0" applyAlignment="0" applyProtection="0"/>
    <xf numFmtId="0" fontId="6" fillId="0" borderId="0"/>
    <xf numFmtId="43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3" fillId="0" borderId="0"/>
    <xf numFmtId="166" fontId="2" fillId="0" borderId="0" applyFont="0" applyFill="0" applyBorder="0" applyAlignment="0" applyProtection="0">
      <alignment vertical="center"/>
    </xf>
    <xf numFmtId="0" fontId="2" fillId="0" borderId="0"/>
    <xf numFmtId="0" fontId="2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5" fillId="0" borderId="0"/>
    <xf numFmtId="9" fontId="2" fillId="0" borderId="0" applyFont="0" applyFill="0" applyBorder="0" applyAlignment="0" applyProtection="0"/>
  </cellStyleXfs>
  <cellXfs count="130">
    <xf numFmtId="0" fontId="0" fillId="0" borderId="0" xfId="0"/>
    <xf numFmtId="0" fontId="0" fillId="0" borderId="2" xfId="0" applyBorder="1"/>
    <xf numFmtId="0" fontId="0" fillId="0" borderId="4" xfId="0" applyBorder="1"/>
    <xf numFmtId="17" fontId="0" fillId="0" borderId="5" xfId="0" applyNumberFormat="1" applyBorder="1"/>
    <xf numFmtId="0" fontId="0" fillId="0" borderId="7" xfId="0" applyBorder="1"/>
    <xf numFmtId="0" fontId="5" fillId="0" borderId="0" xfId="0" applyFont="1"/>
    <xf numFmtId="4" fontId="0" fillId="0" borderId="0" xfId="0" applyNumberFormat="1"/>
    <xf numFmtId="4" fontId="0" fillId="0" borderId="2" xfId="0" applyNumberFormat="1" applyBorder="1"/>
    <xf numFmtId="0" fontId="6" fillId="0" borderId="6" xfId="0" applyFont="1" applyBorder="1"/>
    <xf numFmtId="0" fontId="0" fillId="0" borderId="8" xfId="0" applyBorder="1" applyAlignment="1">
      <alignment horizontal="left"/>
    </xf>
    <xf numFmtId="0" fontId="6" fillId="0" borderId="8" xfId="0" applyFont="1" applyBorder="1" applyAlignment="1">
      <alignment horizontal="left"/>
    </xf>
    <xf numFmtId="0" fontId="11" fillId="0" borderId="1" xfId="1" applyFont="1" applyAlignment="1">
      <alignment vertical="center"/>
    </xf>
    <xf numFmtId="0" fontId="14" fillId="0" borderId="0" xfId="7" applyFont="1"/>
    <xf numFmtId="0" fontId="14" fillId="2" borderId="0" xfId="7" applyFont="1" applyFill="1"/>
    <xf numFmtId="0" fontId="0" fillId="2" borderId="0" xfId="0" applyFill="1"/>
    <xf numFmtId="3" fontId="0" fillId="2" borderId="0" xfId="0" applyNumberFormat="1" applyFill="1"/>
    <xf numFmtId="0" fontId="20" fillId="0" borderId="0" xfId="0" applyFont="1"/>
    <xf numFmtId="167" fontId="19" fillId="0" borderId="0" xfId="8" applyNumberFormat="1" applyFont="1" applyFill="1" applyBorder="1" applyAlignment="1">
      <alignment vertical="top"/>
    </xf>
    <xf numFmtId="167" fontId="21" fillId="0" borderId="0" xfId="8" applyNumberFormat="1" applyFont="1" applyFill="1" applyBorder="1" applyAlignment="1">
      <alignment horizontal="right" vertical="top"/>
    </xf>
    <xf numFmtId="0" fontId="21" fillId="0" borderId="0" xfId="7" applyFont="1"/>
    <xf numFmtId="167" fontId="14" fillId="3" borderId="0" xfId="8" applyNumberFormat="1" applyFont="1" applyFill="1" applyBorder="1" applyAlignment="1">
      <alignment vertical="top"/>
    </xf>
    <xf numFmtId="168" fontId="21" fillId="0" borderId="0" xfId="8" applyNumberFormat="1" applyFont="1" applyAlignment="1">
      <alignment horizontal="right" vertical="top"/>
    </xf>
    <xf numFmtId="0" fontId="25" fillId="0" borderId="0" xfId="0" applyFont="1"/>
    <xf numFmtId="0" fontId="2" fillId="0" borderId="0" xfId="9"/>
    <xf numFmtId="0" fontId="27" fillId="0" borderId="0" xfId="10"/>
    <xf numFmtId="0" fontId="10" fillId="0" borderId="0" xfId="0" applyFont="1"/>
    <xf numFmtId="0" fontId="25" fillId="0" borderId="0" xfId="9" applyFont="1"/>
    <xf numFmtId="0" fontId="24" fillId="0" borderId="0" xfId="12" applyFont="1" applyAlignment="1">
      <alignment vertical="top"/>
    </xf>
    <xf numFmtId="0" fontId="14" fillId="4" borderId="0" xfId="12" applyFont="1" applyFill="1" applyAlignment="1">
      <alignment vertical="top"/>
    </xf>
    <xf numFmtId="49" fontId="14" fillId="4" borderId="0" xfId="12" applyNumberFormat="1" applyFont="1" applyFill="1" applyAlignment="1">
      <alignment vertical="top"/>
    </xf>
    <xf numFmtId="0" fontId="14" fillId="3" borderId="0" xfId="12" applyFont="1" applyFill="1" applyAlignment="1">
      <alignment vertical="top"/>
    </xf>
    <xf numFmtId="0" fontId="16" fillId="3" borderId="0" xfId="12" applyFont="1" applyFill="1" applyAlignment="1">
      <alignment vertical="top"/>
    </xf>
    <xf numFmtId="0" fontId="21" fillId="0" borderId="0" xfId="12" applyFont="1" applyAlignment="1">
      <alignment horizontal="right" vertical="top"/>
    </xf>
    <xf numFmtId="49" fontId="21" fillId="0" borderId="0" xfId="12" applyNumberFormat="1" applyFont="1" applyAlignment="1">
      <alignment horizontal="right" vertical="top"/>
    </xf>
    <xf numFmtId="0" fontId="21" fillId="5" borderId="0" xfId="12" applyFont="1" applyFill="1" applyAlignment="1">
      <alignment horizontal="right" vertical="top"/>
    </xf>
    <xf numFmtId="0" fontId="16" fillId="3" borderId="0" xfId="12" applyFont="1" applyFill="1" applyAlignment="1">
      <alignment horizontal="left" vertical="top"/>
    </xf>
    <xf numFmtId="49" fontId="16" fillId="3" borderId="0" xfId="12" applyNumberFormat="1" applyFont="1" applyFill="1" applyAlignment="1">
      <alignment vertical="top"/>
    </xf>
    <xf numFmtId="0" fontId="19" fillId="0" borderId="0" xfId="12" applyFont="1" applyAlignment="1">
      <alignment vertical="top"/>
    </xf>
    <xf numFmtId="0" fontId="19" fillId="0" borderId="0" xfId="12" applyFont="1" applyAlignment="1">
      <alignment horizontal="left" vertical="top"/>
    </xf>
    <xf numFmtId="49" fontId="19" fillId="0" borderId="0" xfId="12" applyNumberFormat="1" applyFont="1" applyAlignment="1">
      <alignment vertical="top"/>
    </xf>
    <xf numFmtId="0" fontId="21" fillId="3" borderId="0" xfId="12" applyFont="1" applyFill="1" applyAlignment="1">
      <alignment horizontal="right" vertical="top"/>
    </xf>
    <xf numFmtId="0" fontId="10" fillId="0" borderId="0" xfId="9" applyFont="1"/>
    <xf numFmtId="0" fontId="14" fillId="3" borderId="0" xfId="12" applyFont="1" applyFill="1" applyAlignment="1">
      <alignment horizontal="left" vertical="top"/>
    </xf>
    <xf numFmtId="49" fontId="14" fillId="3" borderId="0" xfId="12" applyNumberFormat="1" applyFont="1" applyFill="1" applyAlignment="1">
      <alignment vertical="top"/>
    </xf>
    <xf numFmtId="0" fontId="21" fillId="0" borderId="0" xfId="12" applyFont="1" applyAlignment="1">
      <alignment horizontal="left" vertical="top"/>
    </xf>
    <xf numFmtId="0" fontId="23" fillId="5" borderId="0" xfId="12" applyFont="1" applyFill="1" applyAlignment="1">
      <alignment horizontal="right" vertical="top"/>
    </xf>
    <xf numFmtId="0" fontId="21" fillId="0" borderId="0" xfId="12" applyFont="1" applyAlignment="1">
      <alignment vertical="top" wrapText="1"/>
    </xf>
    <xf numFmtId="0" fontId="14" fillId="0" borderId="0" xfId="12" applyFont="1" applyAlignment="1">
      <alignment vertical="top" wrapText="1"/>
    </xf>
    <xf numFmtId="0" fontId="19" fillId="0" borderId="0" xfId="12" applyFont="1" applyAlignment="1">
      <alignment horizontal="left" vertical="top" wrapText="1"/>
    </xf>
    <xf numFmtId="49" fontId="19" fillId="0" borderId="0" xfId="12" applyNumberFormat="1" applyFont="1" applyAlignment="1">
      <alignment horizontal="left" vertical="top"/>
    </xf>
    <xf numFmtId="49" fontId="19" fillId="0" borderId="0" xfId="12" applyNumberFormat="1" applyFont="1" applyAlignment="1">
      <alignment vertical="top" wrapText="1"/>
    </xf>
    <xf numFmtId="0" fontId="14" fillId="3" borderId="0" xfId="12" applyFont="1" applyFill="1" applyAlignment="1">
      <alignment horizontal="left" vertical="top" wrapText="1"/>
    </xf>
    <xf numFmtId="169" fontId="19" fillId="0" borderId="0" xfId="12" applyNumberFormat="1" applyFont="1" applyAlignment="1">
      <alignment vertical="top"/>
    </xf>
    <xf numFmtId="0" fontId="19" fillId="0" borderId="0" xfId="12" applyFont="1" applyAlignment="1">
      <alignment horizontal="center" vertical="top"/>
    </xf>
    <xf numFmtId="49" fontId="19" fillId="0" borderId="0" xfId="12" applyNumberFormat="1" applyFont="1" applyAlignment="1">
      <alignment horizontal="center" vertical="top"/>
    </xf>
    <xf numFmtId="0" fontId="20" fillId="0" borderId="0" xfId="9" applyFont="1"/>
    <xf numFmtId="0" fontId="17" fillId="4" borderId="2" xfId="12" applyFont="1" applyFill="1" applyBorder="1" applyAlignment="1">
      <alignment horizontal="center" vertical="center" wrapText="1"/>
    </xf>
    <xf numFmtId="0" fontId="17" fillId="4" borderId="2" xfId="12" applyFont="1" applyFill="1" applyBorder="1" applyAlignment="1">
      <alignment horizontal="center" vertical="center"/>
    </xf>
    <xf numFmtId="0" fontId="17" fillId="3" borderId="2" xfId="12" applyFont="1" applyFill="1" applyBorder="1" applyAlignment="1">
      <alignment horizontal="center" vertical="center"/>
    </xf>
    <xf numFmtId="0" fontId="2" fillId="2" borderId="0" xfId="9" applyFill="1"/>
    <xf numFmtId="0" fontId="28" fillId="0" borderId="0" xfId="0" applyFont="1"/>
    <xf numFmtId="0" fontId="8" fillId="0" borderId="0" xfId="0" applyFont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  <xf numFmtId="0" fontId="0" fillId="0" borderId="2" xfId="0" applyBorder="1" applyAlignment="1">
      <alignment wrapText="1"/>
    </xf>
    <xf numFmtId="9" fontId="0" fillId="0" borderId="2" xfId="0" applyNumberFormat="1" applyBorder="1"/>
    <xf numFmtId="167" fontId="0" fillId="0" borderId="2" xfId="0" applyNumberFormat="1" applyBorder="1"/>
    <xf numFmtId="43" fontId="0" fillId="0" borderId="2" xfId="0" applyNumberFormat="1" applyBorder="1"/>
    <xf numFmtId="167" fontId="8" fillId="0" borderId="2" xfId="0" applyNumberFormat="1" applyFont="1" applyBorder="1"/>
    <xf numFmtId="43" fontId="0" fillId="0" borderId="0" xfId="3" applyFont="1"/>
    <xf numFmtId="0" fontId="0" fillId="0" borderId="0" xfId="0" applyAlignment="1">
      <alignment wrapText="1"/>
    </xf>
    <xf numFmtId="171" fontId="0" fillId="0" borderId="0" xfId="0" applyNumberFormat="1"/>
    <xf numFmtId="2" fontId="0" fillId="0" borderId="0" xfId="0" applyNumberFormat="1"/>
    <xf numFmtId="0" fontId="8" fillId="0" borderId="2" xfId="0" applyFont="1" applyBorder="1"/>
    <xf numFmtId="43" fontId="0" fillId="0" borderId="2" xfId="3" applyFont="1" applyBorder="1" applyAlignment="1">
      <alignment horizontal="right" wrapText="1"/>
    </xf>
    <xf numFmtId="3" fontId="0" fillId="0" borderId="2" xfId="0" applyNumberFormat="1" applyBorder="1"/>
    <xf numFmtId="0" fontId="9" fillId="0" borderId="0" xfId="0" applyFont="1"/>
    <xf numFmtId="0" fontId="8" fillId="0" borderId="0" xfId="0" applyFont="1" applyAlignment="1">
      <alignment horizontal="right"/>
    </xf>
    <xf numFmtId="3" fontId="0" fillId="0" borderId="0" xfId="0" applyNumberFormat="1"/>
    <xf numFmtId="165" fontId="0" fillId="0" borderId="9" xfId="0" applyNumberFormat="1" applyBorder="1"/>
    <xf numFmtId="0" fontId="8" fillId="0" borderId="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0" fillId="0" borderId="14" xfId="0" applyBorder="1" applyAlignment="1">
      <alignment horizontal="right"/>
    </xf>
    <xf numFmtId="0" fontId="0" fillId="0" borderId="8" xfId="0" applyBorder="1" applyAlignment="1">
      <alignment horizontal="right"/>
    </xf>
    <xf numFmtId="165" fontId="0" fillId="0" borderId="9" xfId="0" applyNumberFormat="1" applyBorder="1" applyAlignment="1">
      <alignment horizontal="right"/>
    </xf>
    <xf numFmtId="173" fontId="0" fillId="0" borderId="0" xfId="3" applyNumberFormat="1" applyFont="1"/>
    <xf numFmtId="0" fontId="0" fillId="0" borderId="0" xfId="0" quotePrefix="1"/>
    <xf numFmtId="172" fontId="0" fillId="0" borderId="2" xfId="0" applyNumberFormat="1" applyBorder="1"/>
    <xf numFmtId="166" fontId="8" fillId="0" borderId="2" xfId="0" applyNumberFormat="1" applyFont="1" applyBorder="1"/>
    <xf numFmtId="0" fontId="0" fillId="0" borderId="0" xfId="0" applyAlignment="1">
      <alignment horizontal="right"/>
    </xf>
    <xf numFmtId="167" fontId="0" fillId="0" borderId="0" xfId="0" applyNumberFormat="1"/>
    <xf numFmtId="172" fontId="0" fillId="0" borderId="0" xfId="0" applyNumberFormat="1"/>
    <xf numFmtId="0" fontId="8" fillId="6" borderId="0" xfId="0" applyFont="1" applyFill="1"/>
    <xf numFmtId="0" fontId="0" fillId="6" borderId="0" xfId="0" applyFill="1"/>
    <xf numFmtId="0" fontId="8" fillId="6" borderId="2" xfId="0" applyFont="1" applyFill="1" applyBorder="1" applyAlignment="1">
      <alignment wrapText="1"/>
    </xf>
    <xf numFmtId="0" fontId="8" fillId="6" borderId="2" xfId="0" applyFont="1" applyFill="1" applyBorder="1" applyAlignment="1">
      <alignment horizontal="right" wrapText="1"/>
    </xf>
    <xf numFmtId="0" fontId="0" fillId="6" borderId="2" xfId="0" applyFill="1" applyBorder="1"/>
    <xf numFmtId="4" fontId="0" fillId="6" borderId="2" xfId="0" applyNumberFormat="1" applyFill="1" applyBorder="1"/>
    <xf numFmtId="9" fontId="0" fillId="6" borderId="2" xfId="0" applyNumberFormat="1" applyFill="1" applyBorder="1"/>
    <xf numFmtId="43" fontId="0" fillId="0" borderId="2" xfId="3" applyFont="1" applyBorder="1"/>
    <xf numFmtId="0" fontId="9" fillId="6" borderId="0" xfId="0" applyFont="1" applyFill="1"/>
    <xf numFmtId="0" fontId="9" fillId="0" borderId="2" xfId="0" applyFont="1" applyBorder="1"/>
    <xf numFmtId="0" fontId="8" fillId="6" borderId="3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0" fillId="6" borderId="12" xfId="0" applyFill="1" applyBorder="1"/>
    <xf numFmtId="167" fontId="0" fillId="6" borderId="2" xfId="0" applyNumberFormat="1" applyFill="1" applyBorder="1"/>
    <xf numFmtId="172" fontId="0" fillId="6" borderId="13" xfId="0" applyNumberFormat="1" applyFill="1" applyBorder="1"/>
    <xf numFmtId="172" fontId="0" fillId="6" borderId="2" xfId="0" applyNumberFormat="1" applyFill="1" applyBorder="1"/>
    <xf numFmtId="167" fontId="8" fillId="6" borderId="2" xfId="0" applyNumberFormat="1" applyFont="1" applyFill="1" applyBorder="1"/>
    <xf numFmtId="166" fontId="14" fillId="3" borderId="0" xfId="8" applyFont="1" applyFill="1" applyBorder="1" applyAlignment="1">
      <alignment vertical="top"/>
    </xf>
    <xf numFmtId="166" fontId="0" fillId="0" borderId="2" xfId="0" applyNumberFormat="1" applyBorder="1"/>
    <xf numFmtId="3" fontId="1" fillId="2" borderId="0" xfId="9" applyNumberFormat="1" applyFont="1" applyFill="1"/>
    <xf numFmtId="168" fontId="19" fillId="0" borderId="0" xfId="8" applyNumberFormat="1" applyFont="1" applyFill="1" applyBorder="1" applyAlignment="1">
      <alignment horizontal="right" vertical="top"/>
    </xf>
    <xf numFmtId="167" fontId="19" fillId="0" borderId="0" xfId="8" applyNumberFormat="1" applyFont="1" applyFill="1" applyBorder="1" applyAlignment="1">
      <alignment horizontal="right" vertical="top"/>
    </xf>
    <xf numFmtId="0" fontId="14" fillId="3" borderId="0" xfId="12" applyFont="1" applyFill="1" applyAlignment="1">
      <alignment horizontal="right" vertical="top"/>
    </xf>
    <xf numFmtId="167" fontId="14" fillId="3" borderId="0" xfId="8" applyNumberFormat="1" applyFont="1" applyFill="1" applyBorder="1" applyAlignment="1">
      <alignment horizontal="right" vertical="top"/>
    </xf>
    <xf numFmtId="0" fontId="19" fillId="0" borderId="0" xfId="12" applyFont="1" applyAlignment="1">
      <alignment horizontal="right" vertical="top"/>
    </xf>
    <xf numFmtId="2" fontId="19" fillId="0" borderId="0" xfId="12" applyNumberFormat="1" applyFont="1" applyAlignment="1">
      <alignment horizontal="right" vertical="top"/>
    </xf>
    <xf numFmtId="169" fontId="19" fillId="0" borderId="0" xfId="12" applyNumberFormat="1" applyFont="1" applyAlignment="1">
      <alignment horizontal="right" vertical="top"/>
    </xf>
    <xf numFmtId="170" fontId="19" fillId="0" borderId="0" xfId="12" applyNumberFormat="1" applyFont="1" applyAlignment="1">
      <alignment horizontal="right" vertical="top"/>
    </xf>
    <xf numFmtId="3" fontId="0" fillId="2" borderId="0" xfId="0" applyNumberFormat="1" applyFill="1" applyAlignment="1">
      <alignment horizontal="right"/>
    </xf>
    <xf numFmtId="1" fontId="0" fillId="0" borderId="0" xfId="0" applyNumberFormat="1"/>
    <xf numFmtId="0" fontId="29" fillId="0" borderId="0" xfId="0" applyFont="1" applyAlignment="1">
      <alignment horizontal="right"/>
    </xf>
    <xf numFmtId="0" fontId="16" fillId="0" borderId="3" xfId="12" applyFont="1" applyBorder="1" applyAlignment="1">
      <alignment horizontal="left" vertical="top"/>
    </xf>
    <xf numFmtId="0" fontId="16" fillId="0" borderId="11" xfId="12" applyFont="1" applyBorder="1" applyAlignment="1">
      <alignment horizontal="left" vertical="top"/>
    </xf>
    <xf numFmtId="0" fontId="16" fillId="0" borderId="10" xfId="12" applyFont="1" applyBorder="1" applyAlignment="1">
      <alignment horizontal="left" vertical="top"/>
    </xf>
    <xf numFmtId="0" fontId="8" fillId="0" borderId="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14">
    <cellStyle name="Comma" xfId="3" builtinId="3"/>
    <cellStyle name="Comma 2" xfId="8" xr:uid="{2EEB708F-95CE-40D7-9140-A767496AB805}"/>
    <cellStyle name="Comma 3" xfId="11" xr:uid="{BBFE13F3-DAC7-4DC5-B4AB-11C087051D41}"/>
    <cellStyle name="Currency 2" xfId="6" xr:uid="{CF2A94AD-FF99-459B-8E06-A0CA24F840D2}"/>
    <cellStyle name="Heading 1" xfId="1" builtinId="16"/>
    <cellStyle name="Hyperlink 2" xfId="10" xr:uid="{634AC264-E8B1-4BB6-ABAA-E4D23596992E}"/>
    <cellStyle name="Normal" xfId="0" builtinId="0"/>
    <cellStyle name="Normal 2" xfId="4" xr:uid="{CAEE1C48-4AAD-2E44-9453-F1E215143195}"/>
    <cellStyle name="Normal 3" xfId="2" xr:uid="{FAF48F53-9142-C946-8719-E86C2BB545F1}"/>
    <cellStyle name="Normal 3 2" xfId="12" xr:uid="{C537C532-5DB2-4B0E-B93D-04A6F9B62138}"/>
    <cellStyle name="Normal 4" xfId="9" xr:uid="{420477D6-E5E0-46DE-9DA9-3C696C5AB1A0}"/>
    <cellStyle name="Normal 6" xfId="7" xr:uid="{85789D5C-10DC-4517-B75A-61F19CDF9E42}"/>
    <cellStyle name="Per cent 2" xfId="5" xr:uid="{E3426C2E-D510-6849-96C9-466668CF8979}"/>
    <cellStyle name="Percent 2" xfId="13" xr:uid="{C0B88070-75ED-4B47-9D76-372E49020F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341541</xdr:colOff>
      <xdr:row>19</xdr:row>
      <xdr:rowOff>118383</xdr:rowOff>
    </xdr:from>
    <xdr:to>
      <xdr:col>5</xdr:col>
      <xdr:colOff>609601</xdr:colOff>
      <xdr:row>33</xdr:row>
      <xdr:rowOff>12084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56F387-6D6F-4CE5-91BE-E641E6A80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7341" y="4318908"/>
          <a:ext cx="6573610" cy="26940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EVEFS01.inv.inovyn.net\Groups\Controlling_Pole_CV\Business%20Reporting\2022\2205\OCD%20Analysis%20to%20Forecast%20-%202022%2005%20May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connorlawyers.sharepoint.com/C:/Users/willem/AppData/Local/Microsoft/Windows/INetCache/IE/XRHLXRH2/Finance/Controlling/Sales%20Statistics/Turtle/(Wet+Gyps)%20AVG%20Manufacturing%20&amp;%20Sales%20costs%2020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connorlawyers.sharepoint.com/C:/Users/willem/AppData/Local/Microsoft/Windows/INetCache/IE/XRHLXRH2/Finance/Controlling/Sales%20Statistics/Turtle/(Wet+Gyps)%20AVG%20Manufacturing%20&amp;%20Sales%20costs%20200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connorlawyers.sharepoint.com/C:/Users/willem/AppData/Local/Microsoft/Windows/INetCache/IE/XRHLXRH2/SKU%20FCST/2011-12/SKU%20FCST%20DEC%20pr&#237;prava%20(pribulal%20v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 LV vs Last Q Act"/>
      <sheetName val="Menu"/>
      <sheetName val="Month&amp;YTD-Full Analysis-2021"/>
      <sheetName val="CAL VSDE graph"/>
      <sheetName val="CAL VSDE per t"/>
      <sheetName val="EPI VSDE per t"/>
      <sheetName val="Raw Material Prices"/>
      <sheetName val="Slide Q v Bud"/>
      <sheetName val="Wfall Data Q v Bud"/>
      <sheetName val="Q vs Bud workings"/>
      <sheetName val="Q vs Bud"/>
      <sheetName val="Slide Q1 v Bud 21"/>
      <sheetName val="Wfall Data Q1 v Bud 21"/>
      <sheetName val="Q v LastQ workings"/>
      <sheetName val="Q v Last Q"/>
      <sheetName val="EPI Q3 vs Q2"/>
      <sheetName val="H2 LV vs H2 Last LV working"/>
      <sheetName val="H2 LV vs H2 Last LV"/>
      <sheetName val="H1 LV vs H1 Budget working"/>
      <sheetName val="H1 LV vs H1 Bud"/>
      <sheetName val="Q1 LV vs Q1 Bud"/>
      <sheetName val="LV&gt;"/>
      <sheetName val="Q2-Q4 - LV4 v LV2-workings"/>
      <sheetName val="Master Working Sheet-TEST"/>
      <sheetName val="Master Versus Sheet-TEST"/>
      <sheetName val="Master MA Product"/>
      <sheetName val="Master Raw Material"/>
      <sheetName val="2022LV vs Bud &amp; PY"/>
      <sheetName val="2022LV vs 2021Act"/>
      <sheetName val="2022LV vs 2021Act working"/>
      <sheetName val="FY-Full Analysis"/>
      <sheetName val="FY LV vs Bud Slides"/>
      <sheetName val="FY LV vs Bud Waterfall Data"/>
      <sheetName val="VSDEs FYvPY-OCD"/>
      <sheetName val="FY LV v Bud working"/>
      <sheetName val="FY LV vs Bud"/>
      <sheetName val="Analysis by Month-LV CY v BUD"/>
      <sheetName val="Analysis by Month-LV CY v LMLV"/>
      <sheetName val="Analysis by Month-BUD CY"/>
      <sheetName val="Analysis by Month-LMLV CY"/>
      <sheetName val="Analysis by Month-ActsPY"/>
      <sheetName val="Analysis-CAL-LV vs Bud"/>
      <sheetName val="Epi run rate"/>
      <sheetName val="EPI-LV vs Bud"/>
      <sheetName val="Analysis-NEMA-LV vs Bud"/>
      <sheetName val="Analysis-PGLC-LV vs Bud"/>
      <sheetName val="Analysis-MCG-LV vs Bud"/>
      <sheetName val="Analysis-TCPA-LV vs Bud"/>
      <sheetName val="Analysis-MPCE-LV vs Bud"/>
      <sheetName val="Analysis-CLM2-LV vs Bud"/>
      <sheetName val="Analysis-CLM3-LV vs Bud"/>
      <sheetName val="Analysis-CLM4 Ext-LV vs Bud"/>
      <sheetName val="Analysis-CLM4 Int-LV vs Bud"/>
      <sheetName val="Analysis-PER-LV vs Bud"/>
      <sheetName val="Waterfall Data This mth vs Last"/>
      <sheetName val="Slide Jan FC vs Dec Act"/>
      <sheetName val="Slide This Mth Vs Last"/>
      <sheetName val="Waterfall Data - Nxt mth vs Lst"/>
      <sheetName val="Waterfall Data vs Budget YTD"/>
      <sheetName val="Polyglcerol Analysis"/>
      <sheetName val="Analysis-Cereclor-LV vs Bud"/>
      <sheetName val="Analysis-SAC-LV vs Bud"/>
      <sheetName val="Next Mth FC vs Curr Mth ACT"/>
      <sheetName val="Fcast Months vs LM"/>
      <sheetName val="Fcast Months vs LM workings"/>
      <sheetName val="FYLV Var to FYLV LM workings"/>
      <sheetName val="Monthly Var vs last month"/>
      <sheetName val="EPI YTD vs Budget"/>
      <sheetName val="YTD Slides vs Budget"/>
      <sheetName val="CAL This LV vs Last LV"/>
      <sheetName val="Summary"/>
      <sheetName val="Analysis-CAL vs LAST LV-FConly"/>
      <sheetName val="Analysis-CAL vs LAST LV-FC only"/>
      <sheetName val="This LV vs Last LV"/>
      <sheetName val="This LV vs Last LV (2)"/>
      <sheetName val="Analysis-CAL vs LAST LV"/>
      <sheetName val="Epi mix"/>
      <sheetName val="EPI This LV vs Last LV"/>
      <sheetName val="EPI This LV vs Last LV-FC only"/>
      <sheetName val="EPI NxtMthFcst VS CurrMthAct"/>
      <sheetName val="EPI Sheet"/>
      <sheetName val="Analysis-NEMA vs LAST LV"/>
      <sheetName val="Analysis-Polyg v LAST LV"/>
      <sheetName val="Analysis-Internal"/>
      <sheetName val="Analysis-MCPe v Last LV"/>
      <sheetName val="Analysis-TCPa v Last LV"/>
      <sheetName val="Analysis-CLM2 vs LAST LV"/>
      <sheetName val="Analysis-CLM3 vs LAST LV"/>
      <sheetName val="Analysis-CLM4 Ext vs LAST LV"/>
      <sheetName val="Analysis-CLM4 Int LAST LV"/>
      <sheetName val="Analysis-PER vs LAST LV"/>
      <sheetName val="Analysis-Cereclor vs LAST LV"/>
      <sheetName val="Analysis-SAC vs LAST LV"/>
      <sheetName val="SAC Summary May-Dec 21"/>
      <sheetName val="Var by Mnth"/>
      <sheetName val="Analysis-SAC V LLV-F MTHs ONLY"/>
      <sheetName val="Month&amp;YTD&gt;"/>
      <sheetName val="Analysis-Cereclor H1 vs H2"/>
      <sheetName val="Analysis-Allylics H1 vs H2"/>
      <sheetName val="YTD Variance to Budget"/>
      <sheetName val="YTD Var to Bud working"/>
      <sheetName val="YTD vs PY YTD"/>
      <sheetName val="YTD v PY YTD Var working"/>
      <sheetName val="Monthly Slides vs Budget"/>
      <sheetName val="Waterfall Data vs Budget MTH"/>
      <sheetName val="Monthly Variance to Budget"/>
      <sheetName val="Monthly Variance to LastMth"/>
      <sheetName val="Chart1"/>
      <sheetName val="Sheet1"/>
      <sheetName val="Monthly Table INOVYN"/>
      <sheetName val="Monthly Table OCD"/>
      <sheetName val="Monthly Slide"/>
      <sheetName val="Monthly Waterfall Data"/>
      <sheetName val="Month vs Fcast workings"/>
      <sheetName val="Monthly Variance to fcast"/>
      <sheetName val="Analysis-CAL"/>
      <sheetName val="accrual reversal"/>
      <sheetName val="Analysis-EPI"/>
      <sheetName val="EPI VCOS"/>
      <sheetName val="EPI VCOS (2)"/>
      <sheetName val="Analysis-TCPa"/>
      <sheetName val="Analysis-MCPe"/>
      <sheetName val="Analysis-NEMA"/>
      <sheetName val="Analysis-Polyglcerol"/>
      <sheetName val="Polyglcerol VCOS"/>
      <sheetName val="Analysis-CLM2"/>
      <sheetName val="Analysis-CLM3"/>
      <sheetName val="Analysis-CLM4 Ext"/>
      <sheetName val="Analysis-CLM4 Int"/>
      <sheetName val="Analysis-PER"/>
      <sheetName val="Analysis-Cereclor"/>
      <sheetName val="Cereclor VCOS"/>
      <sheetName val="Cereclor"/>
      <sheetName val="Cereclor-VSDE New process compa"/>
      <sheetName val="Cerec NIV diff Sep21"/>
      <sheetName val="Cereclor Stock"/>
      <sheetName val="Analysis-SAC"/>
      <sheetName val="OCD Total"/>
      <sheetName val="MasterSheet"/>
      <sheetName val="Acts CY+1"/>
      <sheetName val="Acts CY"/>
      <sheetName val="Last Month"/>
      <sheetName val="Acts PY"/>
      <sheetName val="Acts PY-1"/>
      <sheetName val="Acts PY-2"/>
      <sheetName val="Bud CY+1"/>
      <sheetName val="Bud CY"/>
      <sheetName val="GM check-SubP"/>
      <sheetName val="GM check-SubP+"/>
      <sheetName val="Inputs"/>
      <sheetName val="Prods and Sites"/>
      <sheetName val="Sheet 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zdelenie pre daily Billing"/>
      <sheetName val="Overview"/>
      <sheetName val="PT overview"/>
      <sheetName val="Calc"/>
      <sheetName val="PT EU sales"/>
      <sheetName val="PT production"/>
      <sheetName val="DEC YTD 12"/>
      <sheetName val="Final production with pack."/>
      <sheetName val="SCP 2012-ticpr305"/>
      <sheetName val="Code list"/>
      <sheetName val="PT sales Turtle"/>
      <sheetName val="PT Gross sales Turt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zdelenie pre daily Billing"/>
      <sheetName val="Overview"/>
      <sheetName val="PT overview"/>
      <sheetName val="Calc"/>
      <sheetName val="PT EU sales"/>
      <sheetName val="PT production"/>
      <sheetName val="Sales 09"/>
      <sheetName val="Final production with pack."/>
      <sheetName val="2009"/>
      <sheetName val="Code list"/>
      <sheetName val="PT sales Turtle"/>
      <sheetName val="PT Gross sales Turt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and FCST 2011"/>
      <sheetName val="FCST Current vs prior"/>
      <sheetName val="Analysis by KAMs"/>
      <sheetName val="FCST Current vs prior details"/>
      <sheetName val="KAM (3months)"/>
      <sheetName val="total"/>
      <sheetName val="IDs"/>
      <sheetName val="Sales"/>
      <sheetName val="SKU FCST NOV up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insights.tetakawi.com/manufacturing-wages-in-mexico-executive-benchmark-guid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gchem.com/upload/file/audit-report/LG_Chem_FY2025_2Q_K-IFRS_Eng_Consoliated_Audit_report%5b0%5d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91D1-D5E5-47B8-A21B-FEBABDA72DD9}">
  <dimension ref="A1:M50"/>
  <sheetViews>
    <sheetView showWhiteSpace="0" topLeftCell="A3" zoomScaleNormal="100" workbookViewId="0">
      <selection activeCell="L30" sqref="L30"/>
    </sheetView>
  </sheetViews>
  <sheetFormatPr defaultColWidth="8.125" defaultRowHeight="15"/>
  <cols>
    <col min="1" max="1" width="18.75" style="23" customWidth="1"/>
    <col min="2" max="2" width="30.5" style="23" customWidth="1"/>
    <col min="3" max="3" width="11.125" style="23" customWidth="1"/>
    <col min="4" max="4" width="9.875" style="23" customWidth="1"/>
    <col min="5" max="5" width="13" style="23" customWidth="1"/>
    <col min="6" max="6" width="17" style="23" customWidth="1"/>
    <col min="7" max="7" width="16" style="23" customWidth="1"/>
    <col min="8" max="8" width="10.875" style="23" customWidth="1"/>
    <col min="9" max="16384" width="8.125" style="23"/>
  </cols>
  <sheetData>
    <row r="1" spans="1:8" ht="20.25" thickBot="1">
      <c r="A1" s="11" t="s">
        <v>0</v>
      </c>
      <c r="B1" s="11"/>
      <c r="C1" s="11"/>
      <c r="D1" s="11"/>
      <c r="E1" s="11"/>
      <c r="F1" s="11"/>
      <c r="G1" s="11"/>
    </row>
    <row r="2" spans="1:8" ht="15.75" thickTop="1"/>
    <row r="3" spans="1:8">
      <c r="A3" s="12" t="s">
        <v>1</v>
      </c>
      <c r="B3" s="124" t="s">
        <v>2</v>
      </c>
      <c r="C3" s="125"/>
      <c r="D3" s="125"/>
      <c r="E3" s="125"/>
      <c r="F3" s="125"/>
      <c r="G3" s="126"/>
    </row>
    <row r="4" spans="1:8">
      <c r="A4" s="12" t="s">
        <v>3</v>
      </c>
      <c r="B4" s="23" t="s">
        <v>4</v>
      </c>
    </row>
    <row r="5" spans="1:8">
      <c r="A5" s="12" t="s">
        <v>5</v>
      </c>
      <c r="B5" s="23" t="s">
        <v>6</v>
      </c>
    </row>
    <row r="6" spans="1:8">
      <c r="A6" s="12" t="s">
        <v>7</v>
      </c>
      <c r="B6" s="23" t="s">
        <v>6</v>
      </c>
    </row>
    <row r="7" spans="1:8">
      <c r="A7" s="13" t="s">
        <v>8</v>
      </c>
      <c r="B7" s="59"/>
      <c r="C7" s="112" t="s">
        <v>9</v>
      </c>
      <c r="D7" s="59" t="s">
        <v>10</v>
      </c>
    </row>
    <row r="8" spans="1:8">
      <c r="A8" s="12"/>
    </row>
    <row r="9" spans="1:8" ht="89.25" customHeight="1">
      <c r="A9" s="58"/>
      <c r="B9" s="57" t="s">
        <v>11</v>
      </c>
      <c r="C9" s="57" t="s">
        <v>12</v>
      </c>
      <c r="D9" s="56" t="s">
        <v>13</v>
      </c>
      <c r="E9" s="56" t="s">
        <v>14</v>
      </c>
      <c r="F9" s="56" t="s">
        <v>15</v>
      </c>
      <c r="G9" s="56" t="s">
        <v>16</v>
      </c>
    </row>
    <row r="10" spans="1:8">
      <c r="A10" s="12" t="s">
        <v>17</v>
      </c>
      <c r="B10" s="37" t="s">
        <v>18</v>
      </c>
      <c r="C10" s="55">
        <v>290121</v>
      </c>
      <c r="D10" s="48" t="s">
        <v>19</v>
      </c>
      <c r="E10" s="114" t="s">
        <v>9</v>
      </c>
      <c r="F10" s="113" t="s">
        <v>9</v>
      </c>
      <c r="G10" s="18" t="s">
        <v>9</v>
      </c>
    </row>
    <row r="11" spans="1:8">
      <c r="A11" s="12"/>
      <c r="B11" s="37" t="s">
        <v>20</v>
      </c>
      <c r="C11" s="55">
        <v>280110</v>
      </c>
      <c r="D11" s="48" t="s">
        <v>19</v>
      </c>
      <c r="E11" s="114" t="s">
        <v>9</v>
      </c>
      <c r="F11" s="113" t="s">
        <v>9</v>
      </c>
      <c r="G11" s="18" t="s">
        <v>9</v>
      </c>
      <c r="H11" s="41"/>
    </row>
    <row r="12" spans="1:8">
      <c r="A12" s="12"/>
      <c r="B12" s="37" t="s">
        <v>21</v>
      </c>
      <c r="C12" s="55"/>
      <c r="D12" s="48" t="s">
        <v>22</v>
      </c>
      <c r="E12" s="114"/>
      <c r="F12" s="114"/>
      <c r="G12" s="18" t="s">
        <v>9</v>
      </c>
      <c r="H12" s="41" t="s">
        <v>23</v>
      </c>
    </row>
    <row r="13" spans="1:8">
      <c r="A13" s="12"/>
      <c r="B13" s="37" t="s">
        <v>24</v>
      </c>
      <c r="C13" s="55">
        <v>291532</v>
      </c>
      <c r="D13" s="48" t="s">
        <v>22</v>
      </c>
      <c r="E13" s="114" t="s">
        <v>9</v>
      </c>
      <c r="F13" s="113" t="s">
        <v>9</v>
      </c>
      <c r="G13" s="114" t="s">
        <v>9</v>
      </c>
    </row>
    <row r="14" spans="1:8">
      <c r="A14" s="19"/>
      <c r="B14" s="37" t="s">
        <v>25</v>
      </c>
      <c r="C14" s="55"/>
      <c r="D14" s="48" t="s">
        <v>22</v>
      </c>
      <c r="E14" s="114"/>
      <c r="F14" s="114"/>
      <c r="G14" s="114" t="s">
        <v>9</v>
      </c>
      <c r="H14" s="41" t="s">
        <v>26</v>
      </c>
    </row>
    <row r="15" spans="1:8">
      <c r="A15" s="40"/>
      <c r="B15" s="30" t="s">
        <v>27</v>
      </c>
      <c r="C15" s="43"/>
      <c r="D15" s="51"/>
      <c r="E15" s="115"/>
      <c r="F15" s="116"/>
      <c r="G15" s="116">
        <f>SUM(G10:G14)</f>
        <v>0</v>
      </c>
    </row>
    <row r="16" spans="1:8" ht="17.25">
      <c r="A16" s="12" t="s">
        <v>28</v>
      </c>
      <c r="B16" s="37" t="s">
        <v>29</v>
      </c>
      <c r="C16" s="54"/>
      <c r="D16" s="48" t="s">
        <v>22</v>
      </c>
      <c r="E16" s="117"/>
      <c r="F16" s="118"/>
      <c r="G16" s="18"/>
    </row>
    <row r="17" spans="1:13">
      <c r="A17" s="19"/>
      <c r="B17" s="37" t="s">
        <v>30</v>
      </c>
      <c r="C17" s="39"/>
      <c r="D17" s="48"/>
      <c r="E17" s="117"/>
      <c r="F17" s="117"/>
      <c r="G17" s="18"/>
    </row>
    <row r="18" spans="1:13">
      <c r="A18" s="40"/>
      <c r="B18" s="30" t="s">
        <v>31</v>
      </c>
      <c r="C18" s="43"/>
      <c r="D18" s="51"/>
      <c r="E18" s="115"/>
      <c r="F18" s="116"/>
      <c r="G18" s="116">
        <f>SUM(G16:G17)</f>
        <v>0</v>
      </c>
    </row>
    <row r="19" spans="1:13">
      <c r="A19" s="12" t="s">
        <v>32</v>
      </c>
      <c r="B19" s="37" t="s">
        <v>33</v>
      </c>
      <c r="C19" s="39" t="s">
        <v>34</v>
      </c>
      <c r="D19" s="48" t="s">
        <v>35</v>
      </c>
      <c r="E19" s="119" t="s">
        <v>9</v>
      </c>
      <c r="F19" s="120" t="s">
        <v>9</v>
      </c>
      <c r="G19" s="18" t="s">
        <v>9</v>
      </c>
      <c r="H19" s="41" t="s">
        <v>36</v>
      </c>
    </row>
    <row r="20" spans="1:13">
      <c r="A20" s="19"/>
      <c r="B20" s="37" t="s">
        <v>37</v>
      </c>
      <c r="C20" s="50" t="s">
        <v>34</v>
      </c>
      <c r="D20" s="48" t="s">
        <v>38</v>
      </c>
      <c r="E20" s="119" t="s">
        <v>9</v>
      </c>
      <c r="F20" s="120" t="s">
        <v>9</v>
      </c>
      <c r="G20" s="18" t="s">
        <v>9</v>
      </c>
      <c r="H20" s="41" t="s">
        <v>36</v>
      </c>
      <c r="M20" s="41"/>
    </row>
    <row r="21" spans="1:13">
      <c r="A21" s="19"/>
      <c r="B21" s="37" t="s">
        <v>39</v>
      </c>
      <c r="C21" s="50" t="s">
        <v>34</v>
      </c>
      <c r="D21" s="48" t="s">
        <v>38</v>
      </c>
      <c r="E21" s="119" t="s">
        <v>9</v>
      </c>
      <c r="F21" s="120" t="s">
        <v>9</v>
      </c>
      <c r="G21" s="18" t="s">
        <v>9</v>
      </c>
      <c r="H21" s="41" t="s">
        <v>36</v>
      </c>
    </row>
    <row r="22" spans="1:13">
      <c r="A22" s="19"/>
      <c r="B22" s="37" t="s">
        <v>40</v>
      </c>
      <c r="C22" s="50" t="s">
        <v>34</v>
      </c>
      <c r="D22" s="48" t="s">
        <v>41</v>
      </c>
      <c r="E22" s="119"/>
      <c r="F22" s="120"/>
      <c r="G22" s="18"/>
    </row>
    <row r="23" spans="1:13">
      <c r="A23" s="40"/>
      <c r="B23" s="30" t="s">
        <v>42</v>
      </c>
      <c r="C23" s="43"/>
      <c r="D23" s="51"/>
      <c r="E23" s="115"/>
      <c r="F23" s="116"/>
      <c r="G23" s="116">
        <f>SUM(G19:G22)</f>
        <v>0</v>
      </c>
    </row>
    <row r="24" spans="1:13">
      <c r="A24" s="47" t="s">
        <v>43</v>
      </c>
      <c r="B24" s="37" t="s">
        <v>43</v>
      </c>
      <c r="C24" s="39" t="s">
        <v>34</v>
      </c>
      <c r="D24" s="48" t="s">
        <v>44</v>
      </c>
      <c r="E24" s="119" t="s">
        <v>9</v>
      </c>
      <c r="F24" s="21" t="s">
        <v>9</v>
      </c>
      <c r="G24" s="18" t="s">
        <v>9</v>
      </c>
      <c r="H24" s="41"/>
    </row>
    <row r="25" spans="1:13">
      <c r="A25" s="30"/>
      <c r="B25" s="30" t="s">
        <v>45</v>
      </c>
      <c r="C25" s="43"/>
      <c r="D25" s="51"/>
      <c r="E25" s="115"/>
      <c r="F25" s="116"/>
      <c r="G25" s="116">
        <f>SUM(G24:G24)</f>
        <v>0</v>
      </c>
    </row>
    <row r="26" spans="1:13">
      <c r="A26" s="47" t="s">
        <v>46</v>
      </c>
      <c r="B26" s="37" t="s">
        <v>47</v>
      </c>
      <c r="C26" s="50"/>
      <c r="D26" s="48" t="s">
        <v>48</v>
      </c>
      <c r="E26" s="117"/>
      <c r="F26" s="117"/>
      <c r="G26" s="18" t="s">
        <v>9</v>
      </c>
    </row>
    <row r="27" spans="1:13">
      <c r="A27" s="46"/>
      <c r="B27" s="37" t="s">
        <v>49</v>
      </c>
      <c r="C27" s="49"/>
      <c r="D27" s="48" t="s">
        <v>50</v>
      </c>
      <c r="E27" s="37"/>
      <c r="F27" s="37"/>
      <c r="G27" s="18"/>
    </row>
    <row r="28" spans="1:13">
      <c r="A28" s="46"/>
      <c r="B28" s="37" t="s">
        <v>51</v>
      </c>
      <c r="C28" s="49"/>
      <c r="D28" s="48" t="s">
        <v>50</v>
      </c>
      <c r="E28" s="37"/>
      <c r="F28" s="37"/>
      <c r="G28" s="18"/>
    </row>
    <row r="29" spans="1:13" ht="28.5">
      <c r="A29" s="46"/>
      <c r="B29" s="37" t="s">
        <v>52</v>
      </c>
      <c r="C29" s="39"/>
      <c r="D29" s="48" t="s">
        <v>53</v>
      </c>
      <c r="E29" s="37"/>
      <c r="F29" s="37"/>
      <c r="G29" s="18"/>
    </row>
    <row r="30" spans="1:13">
      <c r="A30" s="30"/>
      <c r="B30" s="30" t="s">
        <v>54</v>
      </c>
      <c r="C30" s="43"/>
      <c r="D30" s="42"/>
      <c r="E30" s="30"/>
      <c r="F30" s="20"/>
      <c r="G30" s="20">
        <f>SUM(G26:G29)</f>
        <v>0</v>
      </c>
    </row>
    <row r="31" spans="1:13">
      <c r="A31" s="47" t="s">
        <v>55</v>
      </c>
      <c r="B31" s="37" t="s">
        <v>56</v>
      </c>
      <c r="C31" s="39"/>
      <c r="D31" s="38"/>
      <c r="E31" s="37"/>
      <c r="F31" s="37"/>
      <c r="G31" s="18">
        <v>0</v>
      </c>
      <c r="H31" s="41"/>
    </row>
    <row r="32" spans="1:13">
      <c r="A32" s="46"/>
      <c r="B32" s="37" t="s">
        <v>56</v>
      </c>
      <c r="C32" s="39"/>
      <c r="D32" s="38"/>
      <c r="E32" s="37"/>
      <c r="F32" s="37"/>
      <c r="G32" s="18"/>
    </row>
    <row r="33" spans="1:8">
      <c r="A33" s="46"/>
      <c r="B33" s="37" t="s">
        <v>56</v>
      </c>
      <c r="C33" s="39"/>
      <c r="D33" s="38"/>
      <c r="E33" s="37"/>
      <c r="F33" s="37"/>
      <c r="G33" s="18"/>
    </row>
    <row r="34" spans="1:8">
      <c r="A34" s="30"/>
      <c r="B34" s="30" t="s">
        <v>57</v>
      </c>
      <c r="C34" s="43"/>
      <c r="D34" s="42"/>
      <c r="E34" s="30"/>
      <c r="F34" s="20"/>
      <c r="G34" s="20">
        <f>SUM(G31:G33)</f>
        <v>0</v>
      </c>
    </row>
    <row r="35" spans="1:8">
      <c r="A35" s="31" t="s">
        <v>58</v>
      </c>
      <c r="B35" s="30"/>
      <c r="C35" s="43"/>
      <c r="D35" s="42"/>
      <c r="E35" s="30"/>
      <c r="F35" s="20"/>
      <c r="G35" s="20">
        <f>G34+G30+G25+G23+G18+G15</f>
        <v>0</v>
      </c>
    </row>
    <row r="36" spans="1:8">
      <c r="A36" s="45"/>
      <c r="B36" s="32"/>
      <c r="C36" s="33"/>
      <c r="D36" s="44"/>
      <c r="E36" s="32"/>
      <c r="F36" s="32"/>
      <c r="G36" s="18"/>
    </row>
    <row r="37" spans="1:8">
      <c r="A37" s="28" t="s">
        <v>59</v>
      </c>
      <c r="B37" s="30"/>
      <c r="C37" s="43"/>
      <c r="D37" s="42"/>
      <c r="E37" s="30"/>
      <c r="F37" s="30"/>
      <c r="G37" s="20"/>
    </row>
    <row r="38" spans="1:8">
      <c r="A38" s="40"/>
      <c r="B38" s="37" t="s">
        <v>60</v>
      </c>
      <c r="C38" s="39"/>
      <c r="D38" s="38"/>
      <c r="E38" s="37"/>
      <c r="F38" s="37"/>
      <c r="G38" s="18" t="s">
        <v>9</v>
      </c>
    </row>
    <row r="39" spans="1:8">
      <c r="A39" s="40"/>
      <c r="B39" s="37" t="s">
        <v>61</v>
      </c>
      <c r="C39" s="39"/>
      <c r="D39" s="38"/>
      <c r="E39" s="37"/>
      <c r="F39" s="37"/>
      <c r="G39" s="18" t="s">
        <v>9</v>
      </c>
      <c r="H39" s="41"/>
    </row>
    <row r="40" spans="1:8">
      <c r="A40" s="40"/>
      <c r="B40" s="37" t="s">
        <v>62</v>
      </c>
      <c r="C40" s="39"/>
      <c r="D40" s="38"/>
      <c r="E40" s="37"/>
      <c r="F40" s="37"/>
      <c r="G40" s="18" t="s">
        <v>9</v>
      </c>
      <c r="H40" s="41"/>
    </row>
    <row r="41" spans="1:8">
      <c r="A41" s="40"/>
      <c r="B41" s="37" t="s">
        <v>63</v>
      </c>
      <c r="C41" s="39"/>
      <c r="D41" s="38"/>
      <c r="E41" s="37"/>
      <c r="F41" s="37"/>
      <c r="G41" s="18"/>
    </row>
    <row r="42" spans="1:8">
      <c r="A42" s="31" t="s">
        <v>64</v>
      </c>
      <c r="B42" s="30"/>
      <c r="C42" s="36"/>
      <c r="D42" s="35"/>
      <c r="E42" s="31"/>
      <c r="F42" s="31"/>
      <c r="G42" s="116">
        <f>SUM(G38:G41)</f>
        <v>0</v>
      </c>
    </row>
    <row r="43" spans="1:8">
      <c r="A43" s="34"/>
      <c r="B43" s="32"/>
      <c r="C43" s="33"/>
      <c r="D43" s="32"/>
      <c r="E43" s="32"/>
      <c r="F43" s="32"/>
      <c r="G43" s="18"/>
    </row>
    <row r="44" spans="1:8" ht="25.5" customHeight="1">
      <c r="A44" s="31"/>
      <c r="B44" s="30" t="s">
        <v>65</v>
      </c>
      <c r="C44" s="29"/>
      <c r="D44" s="28"/>
      <c r="E44" s="28"/>
      <c r="F44" s="28"/>
      <c r="G44" s="116" t="s">
        <v>9</v>
      </c>
    </row>
    <row r="45" spans="1:8">
      <c r="A45" s="27"/>
      <c r="B45" s="27"/>
      <c r="C45" s="27"/>
      <c r="D45" s="27"/>
      <c r="E45" s="27"/>
      <c r="F45" s="27"/>
      <c r="G45" s="27"/>
    </row>
    <row r="46" spans="1:8">
      <c r="A46" s="27"/>
      <c r="B46" s="27"/>
      <c r="C46" s="27"/>
      <c r="D46" s="27"/>
      <c r="E46" s="27"/>
      <c r="F46" s="27"/>
      <c r="G46" s="27"/>
    </row>
    <row r="47" spans="1:8">
      <c r="A47" s="26" t="s">
        <v>66</v>
      </c>
    </row>
    <row r="48" spans="1:8">
      <c r="A48" s="26" t="s">
        <v>67</v>
      </c>
    </row>
    <row r="49" spans="1:1">
      <c r="A49" s="26" t="s">
        <v>68</v>
      </c>
    </row>
    <row r="50" spans="1:1">
      <c r="A50" s="26"/>
    </row>
  </sheetData>
  <mergeCells count="1">
    <mergeCell ref="B3:G3"/>
  </mergeCells>
  <pageMargins left="0.7" right="0.42572916666666666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761B1-2CF5-45A8-A45B-9DF15AF186FC}">
  <sheetPr>
    <tabColor theme="7"/>
  </sheetPr>
  <dimension ref="B2:H100"/>
  <sheetViews>
    <sheetView workbookViewId="0">
      <selection activeCell="E21" sqref="E21"/>
    </sheetView>
  </sheetViews>
  <sheetFormatPr defaultRowHeight="15.75"/>
  <cols>
    <col min="2" max="2" width="47.75" customWidth="1"/>
    <col min="3" max="4" width="15" customWidth="1"/>
    <col min="5" max="5" width="13.875" customWidth="1"/>
    <col min="8" max="8" width="10.5" bestFit="1" customWidth="1"/>
  </cols>
  <sheetData>
    <row r="2" spans="2:7">
      <c r="B2" s="60" t="s">
        <v>69</v>
      </c>
    </row>
    <row r="4" spans="2:7">
      <c r="C4" t="s">
        <v>70</v>
      </c>
      <c r="D4" t="s">
        <v>71</v>
      </c>
      <c r="E4" t="s">
        <v>72</v>
      </c>
    </row>
    <row r="5" spans="2:7">
      <c r="B5" t="s">
        <v>73</v>
      </c>
      <c r="C5" s="86">
        <v>4595826.3099999996</v>
      </c>
      <c r="D5" s="86">
        <v>6763.07</v>
      </c>
      <c r="E5" s="122">
        <f>SUM(C5/D5)</f>
        <v>679.54735201617018</v>
      </c>
    </row>
    <row r="6" spans="2:7">
      <c r="B6" t="s">
        <v>74</v>
      </c>
      <c r="C6" s="86">
        <v>3969098.52</v>
      </c>
      <c r="D6" s="86">
        <v>8656.77</v>
      </c>
      <c r="E6" s="122">
        <f>SUM(C6/D6)</f>
        <v>458.49647385803246</v>
      </c>
    </row>
    <row r="7" spans="2:7">
      <c r="B7" t="s">
        <v>75</v>
      </c>
      <c r="C7" s="86">
        <v>52259217.289999999</v>
      </c>
      <c r="D7" s="86">
        <v>72404.61</v>
      </c>
      <c r="E7" s="122">
        <f>SUM(C7/D7)</f>
        <v>721.76643572833279</v>
      </c>
    </row>
    <row r="13" spans="2:7">
      <c r="B13" s="60" t="s">
        <v>76</v>
      </c>
    </row>
    <row r="15" spans="2:7">
      <c r="B15" t="s">
        <v>77</v>
      </c>
      <c r="C15">
        <v>2.0459999999999998</v>
      </c>
      <c r="G15" t="s">
        <v>78</v>
      </c>
    </row>
    <row r="16" spans="2:7">
      <c r="B16" s="70" t="s">
        <v>79</v>
      </c>
      <c r="C16" s="72">
        <f>(C15*1000)*0.03916</f>
        <v>80.121359999999996</v>
      </c>
      <c r="E16" s="71"/>
      <c r="F16" s="72"/>
    </row>
    <row r="17" spans="2:8">
      <c r="H17" s="72"/>
    </row>
    <row r="21" spans="2:8">
      <c r="B21" t="s">
        <v>80</v>
      </c>
      <c r="C21">
        <v>3.55</v>
      </c>
      <c r="H21" s="72"/>
    </row>
    <row r="22" spans="2:8">
      <c r="B22" t="s">
        <v>81</v>
      </c>
      <c r="C22" s="72">
        <f>(C21/1.055)*0.76309</f>
        <v>2.5677436018957347</v>
      </c>
      <c r="H22" s="72"/>
    </row>
    <row r="23" spans="2:8">
      <c r="H23" s="72"/>
    </row>
    <row r="24" spans="2:8">
      <c r="B24" t="s">
        <v>82</v>
      </c>
      <c r="C24" s="72">
        <f>C22/0.85</f>
        <v>3.0208748257596878</v>
      </c>
      <c r="G24" t="s">
        <v>83</v>
      </c>
    </row>
    <row r="33" spans="2:7">
      <c r="B33" s="60" t="s">
        <v>84</v>
      </c>
    </row>
    <row r="34" spans="2:7">
      <c r="B34" t="s">
        <v>85</v>
      </c>
      <c r="C34" s="6">
        <v>13.26</v>
      </c>
      <c r="G34" s="24" t="s">
        <v>86</v>
      </c>
    </row>
    <row r="35" spans="2:7">
      <c r="B35" t="s">
        <v>87</v>
      </c>
      <c r="C35" s="72">
        <f>C34*0.76309</f>
        <v>10.118573400000001</v>
      </c>
    </row>
    <row r="100" spans="2:2">
      <c r="B100" t="s">
        <v>88</v>
      </c>
    </row>
  </sheetData>
  <hyperlinks>
    <hyperlink ref="G34" r:id="rId1" xr:uid="{BC7A4AD1-E76D-4752-9F06-BDC81F8AB18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56EB8-DBF5-4107-952A-CE330FE37FC7}">
  <sheetPr>
    <tabColor theme="7"/>
  </sheetPr>
  <dimension ref="A1:L52"/>
  <sheetViews>
    <sheetView workbookViewId="0">
      <selection activeCell="G30" sqref="G30"/>
    </sheetView>
  </sheetViews>
  <sheetFormatPr defaultRowHeight="15.75"/>
  <cols>
    <col min="3" max="3" width="15.125" customWidth="1"/>
    <col min="4" max="4" width="10.625" customWidth="1"/>
    <col min="5" max="5" width="15.5" customWidth="1"/>
    <col min="7" max="7" width="15.625" customWidth="1"/>
    <col min="8" max="8" width="18.875" customWidth="1"/>
    <col min="10" max="10" width="13" customWidth="1"/>
  </cols>
  <sheetData>
    <row r="1" spans="1:12">
      <c r="A1" t="s">
        <v>89</v>
      </c>
      <c r="B1" t="s">
        <v>90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  <c r="K1" t="s">
        <v>99</v>
      </c>
      <c r="L1" t="s">
        <v>100</v>
      </c>
    </row>
    <row r="2" spans="1:12">
      <c r="A2">
        <v>2024</v>
      </c>
      <c r="B2">
        <v>12</v>
      </c>
      <c r="C2" t="s">
        <v>101</v>
      </c>
      <c r="D2" t="s">
        <v>102</v>
      </c>
      <c r="E2" t="s">
        <v>103</v>
      </c>
      <c r="F2">
        <v>29</v>
      </c>
      <c r="G2">
        <v>2901210100</v>
      </c>
      <c r="H2" t="s">
        <v>18</v>
      </c>
      <c r="I2">
        <v>31775.59</v>
      </c>
      <c r="J2">
        <v>5.71</v>
      </c>
      <c r="K2">
        <v>5561.49</v>
      </c>
      <c r="L2" t="s">
        <v>104</v>
      </c>
    </row>
    <row r="3" spans="1:12">
      <c r="A3">
        <v>2025</v>
      </c>
      <c r="B3" s="87" t="s">
        <v>105</v>
      </c>
      <c r="C3" t="s">
        <v>101</v>
      </c>
      <c r="D3" t="s">
        <v>102</v>
      </c>
      <c r="E3" t="s">
        <v>103</v>
      </c>
      <c r="F3">
        <v>29</v>
      </c>
      <c r="G3">
        <v>2901210100</v>
      </c>
      <c r="H3" t="s">
        <v>18</v>
      </c>
      <c r="I3">
        <v>1859500.26</v>
      </c>
      <c r="J3">
        <v>2330.5100000000002</v>
      </c>
      <c r="K3">
        <v>797.9</v>
      </c>
      <c r="L3" t="s">
        <v>104</v>
      </c>
    </row>
    <row r="4" spans="1:12">
      <c r="A4">
        <v>2025</v>
      </c>
      <c r="B4" s="87" t="s">
        <v>106</v>
      </c>
      <c r="C4" t="s">
        <v>101</v>
      </c>
      <c r="D4" t="s">
        <v>102</v>
      </c>
      <c r="E4" t="s">
        <v>103</v>
      </c>
      <c r="F4">
        <v>29</v>
      </c>
      <c r="G4">
        <v>2901210100</v>
      </c>
      <c r="H4" t="s">
        <v>18</v>
      </c>
      <c r="I4">
        <v>34246.79</v>
      </c>
      <c r="J4">
        <v>12.82</v>
      </c>
      <c r="K4">
        <v>2671.65</v>
      </c>
      <c r="L4" t="s">
        <v>104</v>
      </c>
    </row>
    <row r="5" spans="1:12">
      <c r="A5">
        <v>2025</v>
      </c>
      <c r="B5" s="87" t="s">
        <v>107</v>
      </c>
      <c r="C5" t="s">
        <v>101</v>
      </c>
      <c r="D5" t="s">
        <v>102</v>
      </c>
      <c r="E5" t="s">
        <v>103</v>
      </c>
      <c r="F5">
        <v>29</v>
      </c>
      <c r="G5">
        <v>2901210100</v>
      </c>
      <c r="H5" t="s">
        <v>18</v>
      </c>
      <c r="I5">
        <v>2016.18</v>
      </c>
      <c r="J5">
        <v>0.13</v>
      </c>
      <c r="K5">
        <v>15016.28</v>
      </c>
      <c r="L5" t="s">
        <v>104</v>
      </c>
    </row>
    <row r="6" spans="1:12">
      <c r="A6">
        <v>2025</v>
      </c>
      <c r="B6" s="87" t="s">
        <v>108</v>
      </c>
      <c r="C6" t="s">
        <v>101</v>
      </c>
      <c r="D6" t="s">
        <v>102</v>
      </c>
      <c r="E6" t="s">
        <v>103</v>
      </c>
      <c r="F6">
        <v>29</v>
      </c>
      <c r="G6">
        <v>2901210100</v>
      </c>
      <c r="H6" t="s">
        <v>18</v>
      </c>
      <c r="I6">
        <v>1020725.58</v>
      </c>
      <c r="J6">
        <v>2009.34</v>
      </c>
      <c r="K6">
        <v>507.99</v>
      </c>
      <c r="L6" t="s">
        <v>104</v>
      </c>
    </row>
    <row r="7" spans="1:12">
      <c r="A7">
        <v>2025</v>
      </c>
      <c r="B7" s="87" t="s">
        <v>109</v>
      </c>
      <c r="C7" t="s">
        <v>101</v>
      </c>
      <c r="D7" t="s">
        <v>102</v>
      </c>
      <c r="E7" t="s">
        <v>103</v>
      </c>
      <c r="F7">
        <v>29</v>
      </c>
      <c r="G7">
        <v>2901210100</v>
      </c>
      <c r="H7" t="s">
        <v>18</v>
      </c>
      <c r="I7">
        <v>41978.74</v>
      </c>
      <c r="J7">
        <v>14.74</v>
      </c>
      <c r="K7">
        <v>2848.64</v>
      </c>
      <c r="L7" t="s">
        <v>104</v>
      </c>
    </row>
    <row r="8" spans="1:12">
      <c r="A8">
        <v>2025</v>
      </c>
      <c r="B8" s="87" t="s">
        <v>110</v>
      </c>
      <c r="C8" t="s">
        <v>101</v>
      </c>
      <c r="D8" t="s">
        <v>102</v>
      </c>
      <c r="E8" t="s">
        <v>103</v>
      </c>
      <c r="F8">
        <v>29</v>
      </c>
      <c r="G8">
        <v>2901210100</v>
      </c>
      <c r="H8" t="s">
        <v>18</v>
      </c>
      <c r="I8">
        <v>1410181.9</v>
      </c>
      <c r="J8">
        <v>2337.48</v>
      </c>
      <c r="K8">
        <v>603.29</v>
      </c>
      <c r="L8" t="s">
        <v>104</v>
      </c>
    </row>
    <row r="9" spans="1:12">
      <c r="A9">
        <v>2025</v>
      </c>
      <c r="B9" s="87" t="s">
        <v>111</v>
      </c>
      <c r="C9" t="s">
        <v>101</v>
      </c>
      <c r="D9" t="s">
        <v>102</v>
      </c>
      <c r="E9" t="s">
        <v>103</v>
      </c>
      <c r="F9">
        <v>29</v>
      </c>
      <c r="G9">
        <v>2901210100</v>
      </c>
      <c r="H9" t="s">
        <v>18</v>
      </c>
      <c r="I9">
        <v>23143.69</v>
      </c>
      <c r="J9">
        <v>1.59</v>
      </c>
      <c r="K9">
        <v>14518.34</v>
      </c>
      <c r="L9" t="s">
        <v>104</v>
      </c>
    </row>
    <row r="10" spans="1:12">
      <c r="A10">
        <v>2025</v>
      </c>
      <c r="B10" s="87" t="s">
        <v>112</v>
      </c>
      <c r="C10" t="s">
        <v>101</v>
      </c>
      <c r="D10" t="s">
        <v>102</v>
      </c>
      <c r="E10" t="s">
        <v>103</v>
      </c>
      <c r="F10">
        <v>29</v>
      </c>
      <c r="G10">
        <v>2901210100</v>
      </c>
      <c r="H10" t="s">
        <v>18</v>
      </c>
      <c r="I10">
        <v>45795.49</v>
      </c>
      <c r="J10">
        <v>15.67</v>
      </c>
      <c r="K10">
        <v>2922.69</v>
      </c>
      <c r="L10" t="s">
        <v>104</v>
      </c>
    </row>
    <row r="11" spans="1:12">
      <c r="A11">
        <v>2025</v>
      </c>
      <c r="B11">
        <v>10</v>
      </c>
      <c r="C11" t="s">
        <v>101</v>
      </c>
      <c r="D11" t="s">
        <v>102</v>
      </c>
      <c r="E11" t="s">
        <v>103</v>
      </c>
      <c r="F11">
        <v>29</v>
      </c>
      <c r="G11">
        <v>2901210100</v>
      </c>
      <c r="H11" t="s">
        <v>18</v>
      </c>
      <c r="I11">
        <v>88495.79</v>
      </c>
      <c r="J11">
        <v>20.8</v>
      </c>
      <c r="K11">
        <v>4254.51</v>
      </c>
      <c r="L11" t="s">
        <v>104</v>
      </c>
    </row>
    <row r="12" spans="1:12">
      <c r="A12">
        <v>2025</v>
      </c>
      <c r="B12">
        <v>11</v>
      </c>
      <c r="C12" t="s">
        <v>101</v>
      </c>
      <c r="D12" t="s">
        <v>102</v>
      </c>
      <c r="E12" t="s">
        <v>103</v>
      </c>
      <c r="F12">
        <v>29</v>
      </c>
      <c r="G12">
        <v>2901210100</v>
      </c>
      <c r="H12" t="s">
        <v>18</v>
      </c>
      <c r="I12">
        <v>37966.300000000003</v>
      </c>
      <c r="J12">
        <v>14.28</v>
      </c>
      <c r="K12">
        <v>2658.86</v>
      </c>
      <c r="L12" t="s">
        <v>104</v>
      </c>
    </row>
    <row r="13" spans="1:12">
      <c r="A13">
        <v>2025</v>
      </c>
      <c r="B13" s="87" t="s">
        <v>106</v>
      </c>
      <c r="C13" t="s">
        <v>101</v>
      </c>
      <c r="D13" t="s">
        <v>102</v>
      </c>
      <c r="E13" t="s">
        <v>103</v>
      </c>
      <c r="F13">
        <v>28</v>
      </c>
      <c r="G13">
        <v>2801100100</v>
      </c>
      <c r="H13" t="s">
        <v>113</v>
      </c>
      <c r="I13">
        <v>447757.68</v>
      </c>
      <c r="J13">
        <v>732.85</v>
      </c>
      <c r="K13">
        <v>610.98</v>
      </c>
      <c r="L13" t="s">
        <v>104</v>
      </c>
    </row>
    <row r="14" spans="1:12">
      <c r="A14">
        <v>2025</v>
      </c>
      <c r="B14" s="87" t="s">
        <v>107</v>
      </c>
      <c r="C14" t="s">
        <v>101</v>
      </c>
      <c r="D14" t="s">
        <v>102</v>
      </c>
      <c r="E14" t="s">
        <v>103</v>
      </c>
      <c r="F14">
        <v>28</v>
      </c>
      <c r="G14">
        <v>2801100100</v>
      </c>
      <c r="H14" t="s">
        <v>113</v>
      </c>
      <c r="I14">
        <v>941031.87</v>
      </c>
      <c r="J14">
        <v>1544.03</v>
      </c>
      <c r="K14">
        <v>609.46</v>
      </c>
      <c r="L14" t="s">
        <v>104</v>
      </c>
    </row>
    <row r="15" spans="1:12">
      <c r="A15">
        <v>2025</v>
      </c>
      <c r="B15" s="87" t="s">
        <v>109</v>
      </c>
      <c r="C15" t="s">
        <v>101</v>
      </c>
      <c r="D15" t="s">
        <v>102</v>
      </c>
      <c r="E15" t="s">
        <v>103</v>
      </c>
      <c r="F15">
        <v>28</v>
      </c>
      <c r="G15">
        <v>2801100100</v>
      </c>
      <c r="H15" t="s">
        <v>113</v>
      </c>
      <c r="I15">
        <v>1143610.22</v>
      </c>
      <c r="J15">
        <v>3259.41</v>
      </c>
      <c r="K15">
        <v>350.86</v>
      </c>
      <c r="L15" t="s">
        <v>104</v>
      </c>
    </row>
    <row r="16" spans="1:12">
      <c r="A16">
        <v>2025</v>
      </c>
      <c r="B16" s="87" t="s">
        <v>110</v>
      </c>
      <c r="C16" t="s">
        <v>101</v>
      </c>
      <c r="D16" t="s">
        <v>102</v>
      </c>
      <c r="E16" t="s">
        <v>103</v>
      </c>
      <c r="F16">
        <v>28</v>
      </c>
      <c r="G16">
        <v>2801100100</v>
      </c>
      <c r="H16" t="s">
        <v>113</v>
      </c>
      <c r="I16">
        <v>145017.56</v>
      </c>
      <c r="J16">
        <v>244.33</v>
      </c>
      <c r="K16">
        <v>593.54</v>
      </c>
      <c r="L16" t="s">
        <v>104</v>
      </c>
    </row>
    <row r="17" spans="1:12">
      <c r="A17">
        <v>2025</v>
      </c>
      <c r="B17" s="87" t="s">
        <v>111</v>
      </c>
      <c r="C17" t="s">
        <v>101</v>
      </c>
      <c r="D17" t="s">
        <v>102</v>
      </c>
      <c r="E17" t="s">
        <v>103</v>
      </c>
      <c r="F17">
        <v>28</v>
      </c>
      <c r="G17">
        <v>2801100100</v>
      </c>
      <c r="H17" t="s">
        <v>113</v>
      </c>
      <c r="I17">
        <v>1291681.19</v>
      </c>
      <c r="J17">
        <v>2876.15</v>
      </c>
      <c r="K17">
        <v>449.1</v>
      </c>
      <c r="L17" t="s">
        <v>104</v>
      </c>
    </row>
    <row r="18" spans="1:12">
      <c r="A18">
        <v>2025</v>
      </c>
      <c r="B18">
        <v>10</v>
      </c>
      <c r="C18" t="s">
        <v>101</v>
      </c>
      <c r="D18" t="s">
        <v>102</v>
      </c>
      <c r="E18" t="s">
        <v>114</v>
      </c>
      <c r="F18">
        <v>29</v>
      </c>
      <c r="G18">
        <v>2915320100</v>
      </c>
      <c r="H18" t="s">
        <v>115</v>
      </c>
      <c r="I18">
        <v>65.94</v>
      </c>
      <c r="J18">
        <v>0</v>
      </c>
      <c r="K18">
        <v>65942715.100000001</v>
      </c>
      <c r="L18" t="s">
        <v>104</v>
      </c>
    </row>
    <row r="19" spans="1:12">
      <c r="A19">
        <v>2024</v>
      </c>
      <c r="B19">
        <v>12</v>
      </c>
      <c r="C19" t="s">
        <v>101</v>
      </c>
      <c r="D19" t="s">
        <v>102</v>
      </c>
      <c r="E19" t="s">
        <v>116</v>
      </c>
      <c r="F19">
        <v>29</v>
      </c>
      <c r="G19">
        <v>2915320100</v>
      </c>
      <c r="H19" t="s">
        <v>115</v>
      </c>
      <c r="I19">
        <v>370.47</v>
      </c>
      <c r="J19">
        <v>0</v>
      </c>
      <c r="K19">
        <v>3430298.88</v>
      </c>
      <c r="L19" t="s">
        <v>104</v>
      </c>
    </row>
    <row r="20" spans="1:12">
      <c r="A20">
        <v>2025</v>
      </c>
      <c r="B20" s="87" t="s">
        <v>105</v>
      </c>
      <c r="C20" t="s">
        <v>101</v>
      </c>
      <c r="D20" t="s">
        <v>102</v>
      </c>
      <c r="E20" t="s">
        <v>116</v>
      </c>
      <c r="F20">
        <v>29</v>
      </c>
      <c r="G20">
        <v>2915320100</v>
      </c>
      <c r="H20" t="s">
        <v>115</v>
      </c>
      <c r="I20">
        <v>121.12</v>
      </c>
      <c r="J20">
        <v>0</v>
      </c>
      <c r="K20">
        <v>42692.66</v>
      </c>
      <c r="L20" t="s">
        <v>104</v>
      </c>
    </row>
    <row r="21" spans="1:12">
      <c r="A21">
        <v>2025</v>
      </c>
      <c r="B21" s="87" t="s">
        <v>117</v>
      </c>
      <c r="C21" t="s">
        <v>101</v>
      </c>
      <c r="D21" t="s">
        <v>102</v>
      </c>
      <c r="E21" t="s">
        <v>116</v>
      </c>
      <c r="F21">
        <v>29</v>
      </c>
      <c r="G21">
        <v>2915320100</v>
      </c>
      <c r="H21" t="s">
        <v>115</v>
      </c>
      <c r="I21">
        <v>1250.52</v>
      </c>
      <c r="J21">
        <v>0</v>
      </c>
      <c r="K21">
        <v>36780034.18</v>
      </c>
      <c r="L21" t="s">
        <v>104</v>
      </c>
    </row>
    <row r="22" spans="1:12">
      <c r="A22">
        <v>2025</v>
      </c>
      <c r="B22" s="87" t="s">
        <v>106</v>
      </c>
      <c r="C22" t="s">
        <v>101</v>
      </c>
      <c r="D22" t="s">
        <v>102</v>
      </c>
      <c r="E22" t="s">
        <v>116</v>
      </c>
      <c r="F22">
        <v>29</v>
      </c>
      <c r="G22">
        <v>2915320100</v>
      </c>
      <c r="H22" t="s">
        <v>115</v>
      </c>
      <c r="I22">
        <v>1393.36</v>
      </c>
      <c r="J22">
        <v>0</v>
      </c>
      <c r="K22">
        <v>36667314.890000001</v>
      </c>
      <c r="L22" t="s">
        <v>104</v>
      </c>
    </row>
    <row r="23" spans="1:12">
      <c r="A23">
        <v>2025</v>
      </c>
      <c r="B23" s="87" t="s">
        <v>107</v>
      </c>
      <c r="C23" t="s">
        <v>101</v>
      </c>
      <c r="D23" t="s">
        <v>102</v>
      </c>
      <c r="E23" t="s">
        <v>116</v>
      </c>
      <c r="F23">
        <v>29</v>
      </c>
      <c r="G23">
        <v>2915320100</v>
      </c>
      <c r="H23" t="s">
        <v>115</v>
      </c>
      <c r="I23">
        <v>971.69</v>
      </c>
      <c r="J23">
        <v>0</v>
      </c>
      <c r="K23">
        <v>74745331.010000005</v>
      </c>
      <c r="L23" t="s">
        <v>104</v>
      </c>
    </row>
    <row r="24" spans="1:12">
      <c r="A24">
        <v>2025</v>
      </c>
      <c r="B24" s="87" t="s">
        <v>108</v>
      </c>
      <c r="C24" t="s">
        <v>101</v>
      </c>
      <c r="D24" t="s">
        <v>102</v>
      </c>
      <c r="E24" t="s">
        <v>116</v>
      </c>
      <c r="F24">
        <v>29</v>
      </c>
      <c r="G24">
        <v>2915320100</v>
      </c>
      <c r="H24" t="s">
        <v>115</v>
      </c>
      <c r="I24">
        <v>1297.18</v>
      </c>
      <c r="J24">
        <v>0.04</v>
      </c>
      <c r="K24">
        <v>35789.21</v>
      </c>
      <c r="L24" t="s">
        <v>104</v>
      </c>
    </row>
    <row r="25" spans="1:12">
      <c r="A25">
        <v>2025</v>
      </c>
      <c r="B25" s="87" t="s">
        <v>110</v>
      </c>
      <c r="C25" t="s">
        <v>101</v>
      </c>
      <c r="D25" t="s">
        <v>102</v>
      </c>
      <c r="E25" t="s">
        <v>116</v>
      </c>
      <c r="F25">
        <v>29</v>
      </c>
      <c r="G25">
        <v>2915320100</v>
      </c>
      <c r="H25" t="s">
        <v>115</v>
      </c>
      <c r="I25">
        <v>72.989999999999995</v>
      </c>
      <c r="J25">
        <v>0</v>
      </c>
      <c r="K25">
        <v>623884.78</v>
      </c>
      <c r="L25" t="s">
        <v>104</v>
      </c>
    </row>
    <row r="26" spans="1:12">
      <c r="A26">
        <v>2025</v>
      </c>
      <c r="B26" s="87" t="s">
        <v>111</v>
      </c>
      <c r="C26" t="s">
        <v>101</v>
      </c>
      <c r="D26" t="s">
        <v>102</v>
      </c>
      <c r="E26" t="s">
        <v>116</v>
      </c>
      <c r="F26">
        <v>29</v>
      </c>
      <c r="G26">
        <v>2915320100</v>
      </c>
      <c r="H26" t="s">
        <v>115</v>
      </c>
      <c r="I26">
        <v>138.46</v>
      </c>
      <c r="J26">
        <v>0.01</v>
      </c>
      <c r="K26">
        <v>24355.37</v>
      </c>
      <c r="L26" t="s">
        <v>104</v>
      </c>
    </row>
    <row r="27" spans="1:12">
      <c r="A27">
        <v>2025</v>
      </c>
      <c r="B27" s="87" t="s">
        <v>112</v>
      </c>
      <c r="C27" t="s">
        <v>101</v>
      </c>
      <c r="D27" t="s">
        <v>102</v>
      </c>
      <c r="E27" t="s">
        <v>116</v>
      </c>
      <c r="F27">
        <v>29</v>
      </c>
      <c r="G27">
        <v>2915320100</v>
      </c>
      <c r="H27" t="s">
        <v>115</v>
      </c>
      <c r="I27">
        <v>81.650000000000006</v>
      </c>
      <c r="J27">
        <v>0</v>
      </c>
      <c r="K27">
        <v>877987.43</v>
      </c>
      <c r="L27" t="s">
        <v>104</v>
      </c>
    </row>
    <row r="28" spans="1:12">
      <c r="A28">
        <v>2025</v>
      </c>
      <c r="B28">
        <v>10</v>
      </c>
      <c r="C28" t="s">
        <v>101</v>
      </c>
      <c r="D28" t="s">
        <v>102</v>
      </c>
      <c r="E28" t="s">
        <v>116</v>
      </c>
      <c r="F28">
        <v>29</v>
      </c>
      <c r="G28">
        <v>2915320100</v>
      </c>
      <c r="H28" t="s">
        <v>115</v>
      </c>
      <c r="I28">
        <v>403.66</v>
      </c>
      <c r="J28">
        <v>0.01</v>
      </c>
      <c r="K28">
        <v>27062.01</v>
      </c>
      <c r="L28" t="s">
        <v>104</v>
      </c>
    </row>
    <row r="29" spans="1:12">
      <c r="A29">
        <v>2025</v>
      </c>
      <c r="B29">
        <v>11</v>
      </c>
      <c r="C29" t="s">
        <v>101</v>
      </c>
      <c r="D29" t="s">
        <v>102</v>
      </c>
      <c r="E29" t="s">
        <v>116</v>
      </c>
      <c r="F29">
        <v>29</v>
      </c>
      <c r="G29">
        <v>2915320100</v>
      </c>
      <c r="H29" t="s">
        <v>115</v>
      </c>
      <c r="I29">
        <v>129.53</v>
      </c>
      <c r="J29">
        <v>0</v>
      </c>
      <c r="K29">
        <v>696386.41</v>
      </c>
      <c r="L29" t="s">
        <v>104</v>
      </c>
    </row>
    <row r="30" spans="1:12">
      <c r="A30">
        <v>2024</v>
      </c>
      <c r="B30">
        <v>12</v>
      </c>
      <c r="C30" t="s">
        <v>101</v>
      </c>
      <c r="D30" t="s">
        <v>102</v>
      </c>
      <c r="E30" t="s">
        <v>118</v>
      </c>
      <c r="F30">
        <v>29</v>
      </c>
      <c r="G30">
        <v>2915320100</v>
      </c>
      <c r="H30" t="s">
        <v>115</v>
      </c>
      <c r="I30">
        <v>763510.76</v>
      </c>
      <c r="J30">
        <v>850</v>
      </c>
      <c r="K30">
        <v>898.25</v>
      </c>
      <c r="L30" t="s">
        <v>104</v>
      </c>
    </row>
    <row r="31" spans="1:12">
      <c r="A31">
        <v>2025</v>
      </c>
      <c r="B31" s="87" t="s">
        <v>105</v>
      </c>
      <c r="C31" t="s">
        <v>101</v>
      </c>
      <c r="D31" t="s">
        <v>102</v>
      </c>
      <c r="E31" t="s">
        <v>118</v>
      </c>
      <c r="F31">
        <v>29</v>
      </c>
      <c r="G31">
        <v>2915320100</v>
      </c>
      <c r="H31" t="s">
        <v>115</v>
      </c>
      <c r="I31">
        <v>1622922.26</v>
      </c>
      <c r="J31">
        <v>1900</v>
      </c>
      <c r="K31">
        <v>854.17</v>
      </c>
      <c r="L31" t="s">
        <v>104</v>
      </c>
    </row>
    <row r="32" spans="1:12">
      <c r="A32">
        <v>2025</v>
      </c>
      <c r="B32" s="87" t="s">
        <v>106</v>
      </c>
      <c r="C32" t="s">
        <v>101</v>
      </c>
      <c r="D32" t="s">
        <v>102</v>
      </c>
      <c r="E32" t="s">
        <v>118</v>
      </c>
      <c r="F32">
        <v>29</v>
      </c>
      <c r="G32">
        <v>2915320100</v>
      </c>
      <c r="H32" t="s">
        <v>115</v>
      </c>
      <c r="I32">
        <v>1613155.53</v>
      </c>
      <c r="J32">
        <v>1900</v>
      </c>
      <c r="K32">
        <v>849.03</v>
      </c>
      <c r="L32" t="s">
        <v>104</v>
      </c>
    </row>
    <row r="33" spans="1:12">
      <c r="A33">
        <v>2025</v>
      </c>
      <c r="B33" s="87" t="s">
        <v>108</v>
      </c>
      <c r="C33" t="s">
        <v>101</v>
      </c>
      <c r="D33" t="s">
        <v>102</v>
      </c>
      <c r="E33" t="s">
        <v>118</v>
      </c>
      <c r="F33">
        <v>29</v>
      </c>
      <c r="G33">
        <v>2915320100</v>
      </c>
      <c r="H33" t="s">
        <v>115</v>
      </c>
      <c r="I33">
        <v>1543331.63</v>
      </c>
      <c r="J33">
        <v>2000</v>
      </c>
      <c r="K33">
        <v>771.67</v>
      </c>
      <c r="L33" t="s">
        <v>104</v>
      </c>
    </row>
    <row r="34" spans="1:12">
      <c r="A34">
        <v>2025</v>
      </c>
      <c r="B34" s="87" t="s">
        <v>109</v>
      </c>
      <c r="C34" t="s">
        <v>101</v>
      </c>
      <c r="D34" t="s">
        <v>102</v>
      </c>
      <c r="E34" t="s">
        <v>118</v>
      </c>
      <c r="F34">
        <v>29</v>
      </c>
      <c r="G34">
        <v>2915320100</v>
      </c>
      <c r="H34" t="s">
        <v>115</v>
      </c>
      <c r="I34">
        <v>743811.11</v>
      </c>
      <c r="J34">
        <v>1000</v>
      </c>
      <c r="K34">
        <v>743.81</v>
      </c>
      <c r="L34" t="s">
        <v>104</v>
      </c>
    </row>
    <row r="35" spans="1:12">
      <c r="A35">
        <v>2025</v>
      </c>
      <c r="B35" s="87" t="s">
        <v>110</v>
      </c>
      <c r="C35" t="s">
        <v>101</v>
      </c>
      <c r="D35" t="s">
        <v>102</v>
      </c>
      <c r="E35" t="s">
        <v>118</v>
      </c>
      <c r="F35">
        <v>29</v>
      </c>
      <c r="G35">
        <v>2915320100</v>
      </c>
      <c r="H35" t="s">
        <v>115</v>
      </c>
      <c r="I35">
        <v>740200.71</v>
      </c>
      <c r="J35">
        <v>1000</v>
      </c>
      <c r="K35">
        <v>740.2</v>
      </c>
      <c r="L35" t="s">
        <v>104</v>
      </c>
    </row>
    <row r="36" spans="1:12">
      <c r="A36">
        <v>2025</v>
      </c>
      <c r="B36" s="87" t="s">
        <v>111</v>
      </c>
      <c r="C36" t="s">
        <v>101</v>
      </c>
      <c r="D36" t="s">
        <v>102</v>
      </c>
      <c r="E36" t="s">
        <v>118</v>
      </c>
      <c r="F36">
        <v>29</v>
      </c>
      <c r="G36">
        <v>2915320100</v>
      </c>
      <c r="H36" t="s">
        <v>115</v>
      </c>
      <c r="I36">
        <v>1713637.33</v>
      </c>
      <c r="J36">
        <v>2400</v>
      </c>
      <c r="K36">
        <v>714.02</v>
      </c>
      <c r="L36" t="s">
        <v>104</v>
      </c>
    </row>
    <row r="37" spans="1:12">
      <c r="A37">
        <v>2025</v>
      </c>
      <c r="B37">
        <v>10</v>
      </c>
      <c r="C37" t="s">
        <v>101</v>
      </c>
      <c r="D37" t="s">
        <v>102</v>
      </c>
      <c r="E37" t="s">
        <v>118</v>
      </c>
      <c r="F37">
        <v>29</v>
      </c>
      <c r="G37">
        <v>2915320100</v>
      </c>
      <c r="H37" t="s">
        <v>115</v>
      </c>
      <c r="I37">
        <v>1140631.6100000001</v>
      </c>
      <c r="J37">
        <v>1500</v>
      </c>
      <c r="K37">
        <v>760.42</v>
      </c>
      <c r="L37" t="s">
        <v>104</v>
      </c>
    </row>
    <row r="38" spans="1:12">
      <c r="A38">
        <v>2025</v>
      </c>
      <c r="B38" s="87" t="s">
        <v>107</v>
      </c>
      <c r="C38" t="s">
        <v>101</v>
      </c>
      <c r="D38" t="s">
        <v>102</v>
      </c>
      <c r="E38" t="s">
        <v>119</v>
      </c>
      <c r="F38">
        <v>29</v>
      </c>
      <c r="G38">
        <v>2915320100</v>
      </c>
      <c r="H38" t="s">
        <v>115</v>
      </c>
      <c r="I38">
        <v>15616.81</v>
      </c>
      <c r="J38">
        <v>15.2</v>
      </c>
      <c r="K38">
        <v>1027.42</v>
      </c>
      <c r="L38" t="s">
        <v>104</v>
      </c>
    </row>
    <row r="39" spans="1:12">
      <c r="A39">
        <v>2025</v>
      </c>
      <c r="B39" s="87" t="s">
        <v>110</v>
      </c>
      <c r="C39" t="s">
        <v>101</v>
      </c>
      <c r="D39" t="s">
        <v>102</v>
      </c>
      <c r="E39" t="s">
        <v>119</v>
      </c>
      <c r="F39">
        <v>29</v>
      </c>
      <c r="G39">
        <v>2915320100</v>
      </c>
      <c r="H39" t="s">
        <v>115</v>
      </c>
      <c r="I39">
        <v>14082.16</v>
      </c>
      <c r="J39">
        <v>15.2</v>
      </c>
      <c r="K39">
        <v>926.46</v>
      </c>
      <c r="L39" t="s">
        <v>104</v>
      </c>
    </row>
    <row r="40" spans="1:12">
      <c r="A40">
        <v>2025</v>
      </c>
      <c r="B40">
        <v>10</v>
      </c>
      <c r="C40" t="s">
        <v>101</v>
      </c>
      <c r="D40" t="s">
        <v>102</v>
      </c>
      <c r="E40" t="s">
        <v>119</v>
      </c>
      <c r="F40">
        <v>29</v>
      </c>
      <c r="G40">
        <v>2915320100</v>
      </c>
      <c r="H40" t="s">
        <v>115</v>
      </c>
      <c r="I40">
        <v>14217.45</v>
      </c>
      <c r="J40">
        <v>15.2</v>
      </c>
      <c r="K40">
        <v>935.36</v>
      </c>
      <c r="L40" t="s">
        <v>104</v>
      </c>
    </row>
    <row r="41" spans="1:12">
      <c r="A41">
        <v>2024</v>
      </c>
      <c r="B41">
        <v>12</v>
      </c>
      <c r="C41" t="s">
        <v>101</v>
      </c>
      <c r="D41" t="s">
        <v>102</v>
      </c>
      <c r="E41" t="s">
        <v>103</v>
      </c>
      <c r="F41">
        <v>29</v>
      </c>
      <c r="G41">
        <v>2915320100</v>
      </c>
      <c r="H41" t="s">
        <v>115</v>
      </c>
      <c r="I41">
        <v>2913016</v>
      </c>
      <c r="J41">
        <v>4170.37</v>
      </c>
      <c r="K41">
        <v>698.5</v>
      </c>
      <c r="L41" t="s">
        <v>104</v>
      </c>
    </row>
    <row r="42" spans="1:12">
      <c r="A42">
        <v>2025</v>
      </c>
      <c r="B42" s="87" t="s">
        <v>105</v>
      </c>
      <c r="C42" t="s">
        <v>101</v>
      </c>
      <c r="D42" t="s">
        <v>102</v>
      </c>
      <c r="E42" t="s">
        <v>103</v>
      </c>
      <c r="F42">
        <v>29</v>
      </c>
      <c r="G42">
        <v>2915320100</v>
      </c>
      <c r="H42" t="s">
        <v>115</v>
      </c>
      <c r="I42">
        <v>3558930.88</v>
      </c>
      <c r="J42">
        <v>5101.24</v>
      </c>
      <c r="K42">
        <v>697.66</v>
      </c>
      <c r="L42" t="s">
        <v>104</v>
      </c>
    </row>
    <row r="43" spans="1:12">
      <c r="A43">
        <v>2025</v>
      </c>
      <c r="B43" s="87" t="s">
        <v>117</v>
      </c>
      <c r="C43" t="s">
        <v>101</v>
      </c>
      <c r="D43" t="s">
        <v>102</v>
      </c>
      <c r="E43" t="s">
        <v>103</v>
      </c>
      <c r="F43">
        <v>29</v>
      </c>
      <c r="G43">
        <v>2915320100</v>
      </c>
      <c r="H43" t="s">
        <v>115</v>
      </c>
      <c r="I43">
        <v>5904173.75</v>
      </c>
      <c r="J43">
        <v>8180.93</v>
      </c>
      <c r="K43">
        <v>721.7</v>
      </c>
      <c r="L43" t="s">
        <v>104</v>
      </c>
    </row>
    <row r="44" spans="1:12">
      <c r="A44">
        <v>2025</v>
      </c>
      <c r="B44" s="87" t="s">
        <v>106</v>
      </c>
      <c r="C44" t="s">
        <v>101</v>
      </c>
      <c r="D44" t="s">
        <v>102</v>
      </c>
      <c r="E44" t="s">
        <v>103</v>
      </c>
      <c r="F44">
        <v>29</v>
      </c>
      <c r="G44">
        <v>2915320100</v>
      </c>
      <c r="H44" t="s">
        <v>115</v>
      </c>
      <c r="I44">
        <v>2761542.66</v>
      </c>
      <c r="J44">
        <v>3960.76</v>
      </c>
      <c r="K44">
        <v>697.23</v>
      </c>
      <c r="L44" t="s">
        <v>104</v>
      </c>
    </row>
    <row r="45" spans="1:12">
      <c r="A45">
        <v>2025</v>
      </c>
      <c r="B45" s="87" t="s">
        <v>107</v>
      </c>
      <c r="C45" t="s">
        <v>101</v>
      </c>
      <c r="D45" t="s">
        <v>102</v>
      </c>
      <c r="E45" t="s">
        <v>103</v>
      </c>
      <c r="F45">
        <v>29</v>
      </c>
      <c r="G45">
        <v>2915320100</v>
      </c>
      <c r="H45" t="s">
        <v>115</v>
      </c>
      <c r="I45">
        <v>2914715.34</v>
      </c>
      <c r="J45">
        <v>4139.32</v>
      </c>
      <c r="K45">
        <v>704.15</v>
      </c>
      <c r="L45" t="s">
        <v>104</v>
      </c>
    </row>
    <row r="46" spans="1:12">
      <c r="A46">
        <v>2025</v>
      </c>
      <c r="B46" s="87" t="s">
        <v>108</v>
      </c>
      <c r="C46" t="s">
        <v>101</v>
      </c>
      <c r="D46" t="s">
        <v>102</v>
      </c>
      <c r="E46" t="s">
        <v>103</v>
      </c>
      <c r="F46">
        <v>29</v>
      </c>
      <c r="G46">
        <v>2915320100</v>
      </c>
      <c r="H46" t="s">
        <v>115</v>
      </c>
      <c r="I46">
        <v>3432780.63</v>
      </c>
      <c r="J46">
        <v>4249.66</v>
      </c>
      <c r="K46">
        <v>807.78</v>
      </c>
      <c r="L46" t="s">
        <v>104</v>
      </c>
    </row>
    <row r="47" spans="1:12">
      <c r="A47">
        <v>2025</v>
      </c>
      <c r="B47" s="87" t="s">
        <v>109</v>
      </c>
      <c r="C47" t="s">
        <v>101</v>
      </c>
      <c r="D47" t="s">
        <v>102</v>
      </c>
      <c r="E47" t="s">
        <v>103</v>
      </c>
      <c r="F47">
        <v>29</v>
      </c>
      <c r="G47">
        <v>2915320100</v>
      </c>
      <c r="H47" t="s">
        <v>115</v>
      </c>
      <c r="I47">
        <v>4038841.78</v>
      </c>
      <c r="J47">
        <v>4669.33</v>
      </c>
      <c r="K47">
        <v>864.97</v>
      </c>
      <c r="L47" t="s">
        <v>104</v>
      </c>
    </row>
    <row r="48" spans="1:12">
      <c r="A48">
        <v>2025</v>
      </c>
      <c r="B48" s="87" t="s">
        <v>110</v>
      </c>
      <c r="C48" t="s">
        <v>101</v>
      </c>
      <c r="D48" t="s">
        <v>102</v>
      </c>
      <c r="E48" t="s">
        <v>103</v>
      </c>
      <c r="F48">
        <v>29</v>
      </c>
      <c r="G48">
        <v>2915320100</v>
      </c>
      <c r="H48" t="s">
        <v>115</v>
      </c>
      <c r="I48">
        <v>4551698.96</v>
      </c>
      <c r="J48">
        <v>5086.3999999999996</v>
      </c>
      <c r="K48">
        <v>894.88</v>
      </c>
      <c r="L48" t="s">
        <v>104</v>
      </c>
    </row>
    <row r="49" spans="1:12">
      <c r="A49">
        <v>2025</v>
      </c>
      <c r="B49" s="87" t="s">
        <v>111</v>
      </c>
      <c r="C49" t="s">
        <v>101</v>
      </c>
      <c r="D49" t="s">
        <v>102</v>
      </c>
      <c r="E49" t="s">
        <v>103</v>
      </c>
      <c r="F49">
        <v>29</v>
      </c>
      <c r="G49">
        <v>2915320100</v>
      </c>
      <c r="H49" t="s">
        <v>115</v>
      </c>
      <c r="I49">
        <v>2891771.91</v>
      </c>
      <c r="J49">
        <v>3730.96</v>
      </c>
      <c r="K49">
        <v>775.07</v>
      </c>
      <c r="L49" t="s">
        <v>104</v>
      </c>
    </row>
    <row r="50" spans="1:12">
      <c r="A50">
        <v>2025</v>
      </c>
      <c r="B50" s="87" t="s">
        <v>112</v>
      </c>
      <c r="C50" t="s">
        <v>101</v>
      </c>
      <c r="D50" t="s">
        <v>102</v>
      </c>
      <c r="E50" t="s">
        <v>103</v>
      </c>
      <c r="F50">
        <v>29</v>
      </c>
      <c r="G50">
        <v>2915320100</v>
      </c>
      <c r="H50" t="s">
        <v>115</v>
      </c>
      <c r="I50">
        <v>2599123.5099999998</v>
      </c>
      <c r="J50">
        <v>4044.05</v>
      </c>
      <c r="K50">
        <v>642.70000000000005</v>
      </c>
      <c r="L50" t="s">
        <v>104</v>
      </c>
    </row>
    <row r="51" spans="1:12">
      <c r="A51">
        <v>2025</v>
      </c>
      <c r="B51">
        <v>10</v>
      </c>
      <c r="C51" t="s">
        <v>101</v>
      </c>
      <c r="D51" t="s">
        <v>102</v>
      </c>
      <c r="E51" t="s">
        <v>103</v>
      </c>
      <c r="F51">
        <v>29</v>
      </c>
      <c r="G51">
        <v>2915320100</v>
      </c>
      <c r="H51" t="s">
        <v>115</v>
      </c>
      <c r="I51">
        <v>4838915.93</v>
      </c>
      <c r="J51">
        <v>8718.92</v>
      </c>
      <c r="K51">
        <v>554.99</v>
      </c>
      <c r="L51" t="s">
        <v>104</v>
      </c>
    </row>
    <row r="52" spans="1:12">
      <c r="A52">
        <v>2025</v>
      </c>
      <c r="B52">
        <v>11</v>
      </c>
      <c r="C52" t="s">
        <v>101</v>
      </c>
      <c r="D52" t="s">
        <v>102</v>
      </c>
      <c r="E52" t="s">
        <v>103</v>
      </c>
      <c r="F52">
        <v>29</v>
      </c>
      <c r="G52">
        <v>2915320100</v>
      </c>
      <c r="H52" t="s">
        <v>115</v>
      </c>
      <c r="I52">
        <v>1922292.01</v>
      </c>
      <c r="J52">
        <v>3757.01</v>
      </c>
      <c r="K52">
        <v>511.65</v>
      </c>
      <c r="L5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391F5-347E-4560-BCC9-5CD341385618}">
  <sheetPr>
    <tabColor theme="7"/>
  </sheetPr>
  <dimension ref="A1:M76"/>
  <sheetViews>
    <sheetView workbookViewId="0">
      <selection activeCell="H19" sqref="H19:H20"/>
    </sheetView>
  </sheetViews>
  <sheetFormatPr defaultColWidth="7.75" defaultRowHeight="15.75"/>
  <cols>
    <col min="1" max="1" width="17.875" customWidth="1"/>
    <col min="2" max="2" width="29.125" customWidth="1"/>
    <col min="3" max="3" width="14.875" customWidth="1"/>
    <col min="4" max="4" width="9.375" customWidth="1"/>
    <col min="5" max="5" width="12.375" customWidth="1"/>
    <col min="6" max="6" width="16.25" customWidth="1"/>
    <col min="7" max="7" width="15.25" customWidth="1"/>
    <col min="8" max="8" width="10.375" customWidth="1"/>
  </cols>
  <sheetData>
    <row r="1" spans="1:8" ht="20.25" thickBot="1">
      <c r="A1" s="11" t="s">
        <v>0</v>
      </c>
      <c r="B1" s="11"/>
      <c r="C1" s="11"/>
      <c r="D1" s="11"/>
      <c r="E1" s="11"/>
      <c r="F1" s="11"/>
      <c r="G1" s="11"/>
    </row>
    <row r="2" spans="1:8" ht="16.5" thickTop="1"/>
    <row r="3" spans="1:8">
      <c r="A3" s="12" t="s">
        <v>1</v>
      </c>
      <c r="B3" s="124" t="s">
        <v>2</v>
      </c>
      <c r="C3" s="125"/>
      <c r="D3" s="125"/>
      <c r="E3" s="125"/>
      <c r="F3" s="125"/>
      <c r="G3" s="126"/>
    </row>
    <row r="4" spans="1:8">
      <c r="A4" s="12" t="s">
        <v>3</v>
      </c>
      <c r="B4" t="s">
        <v>4</v>
      </c>
    </row>
    <row r="5" spans="1:8">
      <c r="A5" s="12" t="s">
        <v>5</v>
      </c>
      <c r="B5" t="s">
        <v>6</v>
      </c>
    </row>
    <row r="6" spans="1:8">
      <c r="A6" s="12" t="s">
        <v>7</v>
      </c>
      <c r="B6" t="s">
        <v>6</v>
      </c>
    </row>
    <row r="7" spans="1:8">
      <c r="A7" s="13" t="s">
        <v>8</v>
      </c>
      <c r="B7" s="14"/>
      <c r="C7" s="121" t="s">
        <v>6</v>
      </c>
      <c r="D7" s="14" t="s">
        <v>10</v>
      </c>
    </row>
    <row r="8" spans="1:8">
      <c r="A8" s="12"/>
    </row>
    <row r="9" spans="1:8" ht="89.25" customHeight="1">
      <c r="A9" s="58"/>
      <c r="B9" s="57" t="s">
        <v>11</v>
      </c>
      <c r="C9" s="57" t="s">
        <v>12</v>
      </c>
      <c r="D9" s="56" t="s">
        <v>13</v>
      </c>
      <c r="E9" s="56" t="s">
        <v>120</v>
      </c>
      <c r="F9" s="56" t="s">
        <v>15</v>
      </c>
      <c r="G9" s="56" t="s">
        <v>121</v>
      </c>
    </row>
    <row r="10" spans="1:8">
      <c r="A10" s="12" t="s">
        <v>17</v>
      </c>
      <c r="B10" s="37" t="s">
        <v>18</v>
      </c>
      <c r="C10" s="16">
        <v>290121</v>
      </c>
      <c r="D10" s="48" t="s">
        <v>19</v>
      </c>
      <c r="E10" s="17">
        <f>'Mexico Raw Material Value'!E5</f>
        <v>679.54735201617018</v>
      </c>
      <c r="F10" s="113" t="s">
        <v>6</v>
      </c>
      <c r="G10" s="18" t="s">
        <v>6</v>
      </c>
    </row>
    <row r="11" spans="1:8">
      <c r="A11" s="12"/>
      <c r="B11" s="37" t="s">
        <v>20</v>
      </c>
      <c r="C11" s="16">
        <v>280110</v>
      </c>
      <c r="D11" s="48" t="s">
        <v>19</v>
      </c>
      <c r="E11" s="17">
        <f>'Mexico Raw Material Value'!E6</f>
        <v>458.49647385803246</v>
      </c>
      <c r="F11" s="113" t="s">
        <v>6</v>
      </c>
      <c r="G11" s="18" t="s">
        <v>6</v>
      </c>
      <c r="H11" s="25"/>
    </row>
    <row r="12" spans="1:8">
      <c r="A12" s="12"/>
      <c r="B12" s="37" t="s">
        <v>21</v>
      </c>
      <c r="C12" s="16"/>
      <c r="D12" s="48" t="s">
        <v>22</v>
      </c>
      <c r="E12" s="17"/>
      <c r="F12" s="114"/>
      <c r="G12" s="18" t="s">
        <v>6</v>
      </c>
      <c r="H12" s="25" t="s">
        <v>23</v>
      </c>
    </row>
    <row r="13" spans="1:8">
      <c r="A13" s="12"/>
      <c r="B13" s="37" t="s">
        <v>24</v>
      </c>
      <c r="C13" s="16">
        <v>291532</v>
      </c>
      <c r="D13" s="48" t="s">
        <v>22</v>
      </c>
      <c r="E13" s="17">
        <f>'Mexico Raw Material Value'!E7</f>
        <v>721.76643572833279</v>
      </c>
      <c r="F13" s="113" t="s">
        <v>6</v>
      </c>
      <c r="G13" s="18" t="s">
        <v>6</v>
      </c>
    </row>
    <row r="14" spans="1:8">
      <c r="A14" s="19"/>
      <c r="B14" s="37" t="s">
        <v>25</v>
      </c>
      <c r="C14" s="16"/>
      <c r="D14" s="48" t="s">
        <v>22</v>
      </c>
      <c r="E14" s="17"/>
      <c r="F14" s="114"/>
      <c r="G14" s="18" t="s">
        <v>6</v>
      </c>
      <c r="H14" s="25" t="s">
        <v>26</v>
      </c>
    </row>
    <row r="15" spans="1:8">
      <c r="A15" s="40"/>
      <c r="B15" s="30" t="s">
        <v>27</v>
      </c>
      <c r="C15" s="43"/>
      <c r="D15" s="51"/>
      <c r="E15" s="30"/>
      <c r="F15" s="116"/>
      <c r="G15" s="116">
        <f>SUM(G10:G14)</f>
        <v>0</v>
      </c>
    </row>
    <row r="16" spans="1:8" ht="17.25">
      <c r="A16" s="12" t="s">
        <v>28</v>
      </c>
      <c r="B16" s="37" t="s">
        <v>29</v>
      </c>
      <c r="C16" s="54"/>
      <c r="D16" s="48" t="s">
        <v>22</v>
      </c>
      <c r="E16" s="53"/>
      <c r="F16" s="118"/>
      <c r="G16" s="18"/>
    </row>
    <row r="17" spans="1:13">
      <c r="A17" s="19"/>
      <c r="B17" s="37" t="s">
        <v>30</v>
      </c>
      <c r="C17" s="39"/>
      <c r="D17" s="48"/>
      <c r="E17" s="37"/>
      <c r="F17" s="117"/>
      <c r="G17" s="18"/>
    </row>
    <row r="18" spans="1:13">
      <c r="A18" s="40"/>
      <c r="B18" s="30" t="s">
        <v>31</v>
      </c>
      <c r="C18" s="43"/>
      <c r="D18" s="51"/>
      <c r="E18" s="30"/>
      <c r="F18" s="116"/>
      <c r="G18" s="116">
        <f>SUM(G16:G17)</f>
        <v>0</v>
      </c>
    </row>
    <row r="19" spans="1:13">
      <c r="A19" s="12" t="s">
        <v>32</v>
      </c>
      <c r="B19" s="37" t="s">
        <v>33</v>
      </c>
      <c r="C19" s="39" t="s">
        <v>34</v>
      </c>
      <c r="D19" s="48" t="s">
        <v>35</v>
      </c>
      <c r="E19" s="52">
        <f>'Mexico Raw Material Value'!C16</f>
        <v>80.121359999999996</v>
      </c>
      <c r="F19" s="120" t="s">
        <v>6</v>
      </c>
      <c r="G19" s="18" t="s">
        <v>6</v>
      </c>
      <c r="H19" s="25" t="s">
        <v>36</v>
      </c>
    </row>
    <row r="20" spans="1:13">
      <c r="A20" s="19"/>
      <c r="B20" s="37" t="s">
        <v>37</v>
      </c>
      <c r="C20" s="50" t="s">
        <v>34</v>
      </c>
      <c r="D20" s="48" t="s">
        <v>38</v>
      </c>
      <c r="E20" s="52">
        <f>'Mexico Raw Material Value'!C22</f>
        <v>2.5677436018957347</v>
      </c>
      <c r="F20" s="120" t="s">
        <v>6</v>
      </c>
      <c r="G20" s="18" t="s">
        <v>6</v>
      </c>
      <c r="H20" s="25" t="s">
        <v>36</v>
      </c>
      <c r="M20" s="25"/>
    </row>
    <row r="21" spans="1:13">
      <c r="A21" s="19"/>
      <c r="B21" s="37" t="s">
        <v>39</v>
      </c>
      <c r="C21" s="50" t="s">
        <v>34</v>
      </c>
      <c r="D21" s="48" t="s">
        <v>38</v>
      </c>
      <c r="E21" s="52">
        <f>'Mexico Raw Material Value'!C24</f>
        <v>3.0208748257596878</v>
      </c>
      <c r="F21" s="120" t="s">
        <v>6</v>
      </c>
      <c r="G21" s="18" t="s">
        <v>6</v>
      </c>
      <c r="H21" s="25" t="s">
        <v>36</v>
      </c>
    </row>
    <row r="22" spans="1:13">
      <c r="A22" s="19"/>
      <c r="B22" s="37" t="s">
        <v>40</v>
      </c>
      <c r="C22" s="50" t="s">
        <v>34</v>
      </c>
      <c r="D22" s="48" t="s">
        <v>41</v>
      </c>
      <c r="E22" s="52"/>
      <c r="F22" s="120"/>
      <c r="G22" s="18"/>
    </row>
    <row r="23" spans="1:13">
      <c r="A23" s="40"/>
      <c r="B23" s="30" t="s">
        <v>42</v>
      </c>
      <c r="C23" s="43"/>
      <c r="D23" s="51"/>
      <c r="E23" s="30"/>
      <c r="F23" s="116"/>
      <c r="G23" s="116">
        <f>SUM(G19:G22)</f>
        <v>0</v>
      </c>
    </row>
    <row r="24" spans="1:13">
      <c r="A24" s="47" t="s">
        <v>43</v>
      </c>
      <c r="B24" s="37" t="s">
        <v>43</v>
      </c>
      <c r="C24" s="39" t="s">
        <v>34</v>
      </c>
      <c r="D24" s="48" t="s">
        <v>44</v>
      </c>
      <c r="E24" s="52">
        <f>'Mexico Raw Material Value'!C35</f>
        <v>10.118573400000001</v>
      </c>
      <c r="F24" s="21" t="s">
        <v>6</v>
      </c>
      <c r="G24" s="18" t="s">
        <v>6</v>
      </c>
      <c r="H24" s="25"/>
    </row>
    <row r="25" spans="1:13">
      <c r="A25" s="30"/>
      <c r="B25" s="30" t="s">
        <v>45</v>
      </c>
      <c r="C25" s="43"/>
      <c r="D25" s="51"/>
      <c r="E25" s="30"/>
      <c r="F25" s="116"/>
      <c r="G25" s="116">
        <f>SUM(G24:G24)</f>
        <v>0</v>
      </c>
    </row>
    <row r="26" spans="1:13">
      <c r="A26" s="47" t="s">
        <v>46</v>
      </c>
      <c r="B26" s="37" t="s">
        <v>47</v>
      </c>
      <c r="C26" s="50"/>
      <c r="D26" s="48" t="s">
        <v>48</v>
      </c>
      <c r="E26" s="37"/>
      <c r="F26" s="117"/>
      <c r="G26" s="18" t="s">
        <v>6</v>
      </c>
    </row>
    <row r="27" spans="1:13">
      <c r="A27" s="46"/>
      <c r="B27" s="37" t="s">
        <v>49</v>
      </c>
      <c r="C27" s="49"/>
      <c r="D27" s="48" t="s">
        <v>50</v>
      </c>
      <c r="E27" s="37"/>
      <c r="F27" s="117"/>
      <c r="G27" s="18"/>
    </row>
    <row r="28" spans="1:13">
      <c r="A28" s="46"/>
      <c r="B28" s="37" t="s">
        <v>51</v>
      </c>
      <c r="C28" s="49"/>
      <c r="D28" s="48" t="s">
        <v>50</v>
      </c>
      <c r="E28" s="37"/>
      <c r="F28" s="117"/>
      <c r="G28" s="18"/>
    </row>
    <row r="29" spans="1:13" ht="28.5">
      <c r="A29" s="46"/>
      <c r="B29" s="37" t="s">
        <v>52</v>
      </c>
      <c r="C29" s="39"/>
      <c r="D29" s="48" t="s">
        <v>53</v>
      </c>
      <c r="E29" s="37"/>
      <c r="F29" s="117"/>
      <c r="G29" s="18"/>
    </row>
    <row r="30" spans="1:13">
      <c r="A30" s="30"/>
      <c r="B30" s="30" t="s">
        <v>54</v>
      </c>
      <c r="C30" s="43"/>
      <c r="D30" s="42"/>
      <c r="E30" s="30"/>
      <c r="F30" s="116"/>
      <c r="G30" s="116">
        <f>SUM(G26:G29)</f>
        <v>0</v>
      </c>
    </row>
    <row r="31" spans="1:13">
      <c r="A31" s="47" t="s">
        <v>55</v>
      </c>
      <c r="B31" s="37" t="s">
        <v>56</v>
      </c>
      <c r="C31" s="39"/>
      <c r="D31" s="38"/>
      <c r="E31" s="37"/>
      <c r="F31" s="117"/>
      <c r="G31" s="18">
        <v>0</v>
      </c>
      <c r="H31" s="25"/>
    </row>
    <row r="32" spans="1:13">
      <c r="A32" s="46"/>
      <c r="B32" s="37" t="s">
        <v>56</v>
      </c>
      <c r="C32" s="39"/>
      <c r="D32" s="38"/>
      <c r="E32" s="37"/>
      <c r="F32" s="117"/>
      <c r="G32" s="18"/>
    </row>
    <row r="33" spans="1:8">
      <c r="A33" s="46"/>
      <c r="B33" s="37" t="s">
        <v>56</v>
      </c>
      <c r="C33" s="39"/>
      <c r="D33" s="38"/>
      <c r="E33" s="37"/>
      <c r="F33" s="117"/>
      <c r="G33" s="18"/>
    </row>
    <row r="34" spans="1:8">
      <c r="A34" s="30"/>
      <c r="B34" s="30" t="s">
        <v>57</v>
      </c>
      <c r="C34" s="43"/>
      <c r="D34" s="42"/>
      <c r="E34" s="30"/>
      <c r="F34" s="116"/>
      <c r="G34" s="116">
        <f>SUM(G31:G33)</f>
        <v>0</v>
      </c>
    </row>
    <row r="35" spans="1:8">
      <c r="A35" s="31" t="s">
        <v>58</v>
      </c>
      <c r="B35" s="30"/>
      <c r="C35" s="43"/>
      <c r="D35" s="42"/>
      <c r="E35" s="30"/>
      <c r="F35" s="116"/>
      <c r="G35" s="116">
        <f>G34+G30+G25+G23+G18+G15</f>
        <v>0</v>
      </c>
    </row>
    <row r="36" spans="1:8">
      <c r="A36" s="45"/>
      <c r="B36" s="32"/>
      <c r="C36" s="33"/>
      <c r="D36" s="44"/>
      <c r="E36" s="32"/>
      <c r="F36" s="32"/>
      <c r="G36" s="18"/>
    </row>
    <row r="37" spans="1:8">
      <c r="A37" s="28" t="s">
        <v>59</v>
      </c>
      <c r="B37" s="30"/>
      <c r="C37" s="43"/>
      <c r="D37" s="42"/>
      <c r="E37" s="30"/>
      <c r="F37" s="115"/>
      <c r="G37" s="116"/>
    </row>
    <row r="38" spans="1:8">
      <c r="A38" s="40"/>
      <c r="B38" s="37" t="s">
        <v>60</v>
      </c>
      <c r="C38" s="39"/>
      <c r="D38" s="38"/>
      <c r="E38" s="37"/>
      <c r="F38" s="117"/>
      <c r="G38" s="18" t="s">
        <v>6</v>
      </c>
    </row>
    <row r="39" spans="1:8">
      <c r="A39" s="40"/>
      <c r="B39" s="37" t="s">
        <v>61</v>
      </c>
      <c r="C39" s="39"/>
      <c r="D39" s="38"/>
      <c r="E39" s="37"/>
      <c r="F39" s="117"/>
      <c r="G39" s="18" t="s">
        <v>6</v>
      </c>
      <c r="H39" s="25"/>
    </row>
    <row r="40" spans="1:8">
      <c r="A40" s="40"/>
      <c r="B40" s="37" t="s">
        <v>62</v>
      </c>
      <c r="C40" s="39"/>
      <c r="D40" s="38"/>
      <c r="E40" s="37"/>
      <c r="F40" s="117"/>
      <c r="G40" s="18" t="s">
        <v>6</v>
      </c>
      <c r="H40" s="25"/>
    </row>
    <row r="41" spans="1:8">
      <c r="A41" s="40"/>
      <c r="B41" s="37" t="s">
        <v>63</v>
      </c>
      <c r="C41" s="39"/>
      <c r="D41" s="38"/>
      <c r="E41" s="37"/>
      <c r="F41" s="37"/>
      <c r="G41" s="18"/>
    </row>
    <row r="42" spans="1:8">
      <c r="A42" s="31" t="s">
        <v>64</v>
      </c>
      <c r="B42" s="30"/>
      <c r="C42" s="36"/>
      <c r="D42" s="35"/>
      <c r="E42" s="31"/>
      <c r="F42" s="31"/>
      <c r="G42" s="20"/>
    </row>
    <row r="43" spans="1:8">
      <c r="A43" s="34"/>
      <c r="B43" s="32"/>
      <c r="C43" s="33"/>
      <c r="D43" s="32"/>
      <c r="E43" s="32"/>
      <c r="F43" s="32"/>
      <c r="G43" s="18"/>
    </row>
    <row r="44" spans="1:8" ht="25.5" customHeight="1">
      <c r="A44" s="31"/>
      <c r="B44" s="30" t="s">
        <v>65</v>
      </c>
      <c r="C44" s="29"/>
      <c r="D44" s="28"/>
      <c r="E44" s="28"/>
      <c r="F44" s="28"/>
      <c r="G44" s="110">
        <v>860.75</v>
      </c>
    </row>
    <row r="45" spans="1:8">
      <c r="A45" s="27"/>
      <c r="B45" s="27"/>
      <c r="C45" s="27"/>
      <c r="D45" s="27"/>
      <c r="E45" s="27"/>
      <c r="F45" s="27"/>
      <c r="G45" s="27"/>
    </row>
    <row r="46" spans="1:8">
      <c r="A46" s="27"/>
      <c r="B46" s="27"/>
      <c r="C46" s="27"/>
      <c r="D46" s="27"/>
      <c r="E46" s="27"/>
      <c r="F46" s="27"/>
      <c r="G46" s="27"/>
    </row>
    <row r="47" spans="1:8">
      <c r="A47" s="22" t="s">
        <v>66</v>
      </c>
    </row>
    <row r="48" spans="1:8">
      <c r="A48" s="22" t="s">
        <v>67</v>
      </c>
    </row>
    <row r="49" spans="1:6">
      <c r="A49" s="22" t="s">
        <v>68</v>
      </c>
    </row>
    <row r="50" spans="1:6">
      <c r="A50" s="22"/>
    </row>
    <row r="53" spans="1:6">
      <c r="A53" s="60" t="s">
        <v>122</v>
      </c>
    </row>
    <row r="58" spans="1:6" ht="30">
      <c r="B58" s="62" t="s">
        <v>123</v>
      </c>
      <c r="C58" s="63" t="s">
        <v>124</v>
      </c>
      <c r="D58" t="s">
        <v>125</v>
      </c>
      <c r="F58" t="s">
        <v>126</v>
      </c>
    </row>
    <row r="59" spans="1:6">
      <c r="B59" s="1" t="s">
        <v>127</v>
      </c>
      <c r="C59" s="75">
        <v>7506</v>
      </c>
    </row>
    <row r="60" spans="1:6">
      <c r="B60" s="64" t="s">
        <v>128</v>
      </c>
      <c r="C60" s="75">
        <v>5758</v>
      </c>
    </row>
    <row r="61" spans="1:6">
      <c r="B61" s="1" t="s">
        <v>129</v>
      </c>
      <c r="C61" s="75">
        <v>1309</v>
      </c>
    </row>
    <row r="62" spans="1:6">
      <c r="B62" s="1" t="s">
        <v>130</v>
      </c>
      <c r="C62" s="75">
        <v>439</v>
      </c>
    </row>
    <row r="63" spans="1:6">
      <c r="B63" s="1" t="s">
        <v>131</v>
      </c>
      <c r="C63" s="75">
        <v>1097</v>
      </c>
    </row>
    <row r="64" spans="1:6">
      <c r="B64" s="1" t="s">
        <v>132</v>
      </c>
      <c r="C64" s="75">
        <v>1189</v>
      </c>
    </row>
    <row r="65" spans="2:4">
      <c r="B65" s="1" t="s">
        <v>133</v>
      </c>
      <c r="C65" s="65">
        <v>0.14599999999999999</v>
      </c>
    </row>
    <row r="66" spans="2:4">
      <c r="B66" s="1" t="s">
        <v>134</v>
      </c>
      <c r="C66" s="75">
        <v>223</v>
      </c>
    </row>
    <row r="67" spans="2:4">
      <c r="B67" s="1" t="s">
        <v>135</v>
      </c>
      <c r="C67" s="65">
        <f>C61/C59</f>
        <v>0.17439381827871037</v>
      </c>
    </row>
    <row r="68" spans="2:4">
      <c r="B68" s="1" t="s">
        <v>136</v>
      </c>
      <c r="C68" s="65">
        <f>C66/C59</f>
        <v>2.9709565680788703E-2</v>
      </c>
    </row>
    <row r="72" spans="2:4">
      <c r="B72" s="127" t="s">
        <v>137</v>
      </c>
      <c r="C72" s="128"/>
      <c r="D72" s="129"/>
    </row>
    <row r="73" spans="2:4">
      <c r="B73" s="1" t="s">
        <v>138</v>
      </c>
      <c r="C73" s="1"/>
      <c r="D73" s="111">
        <f>G44</f>
        <v>860.75</v>
      </c>
    </row>
    <row r="74" spans="2:4">
      <c r="B74" s="1" t="s">
        <v>139</v>
      </c>
      <c r="C74" s="65">
        <v>0.17</v>
      </c>
      <c r="D74" s="88">
        <f>D73*C74</f>
        <v>146.32750000000001</v>
      </c>
    </row>
    <row r="75" spans="2:4">
      <c r="B75" s="1" t="s">
        <v>140</v>
      </c>
      <c r="C75" s="65">
        <v>2.93E-2</v>
      </c>
      <c r="D75" s="88">
        <f>(D73+D74)*C75</f>
        <v>29.50737075</v>
      </c>
    </row>
    <row r="76" spans="2:4">
      <c r="B76" s="1" t="s">
        <v>141</v>
      </c>
      <c r="C76" s="1"/>
      <c r="D76" s="89">
        <f>SUM(D73:D75)</f>
        <v>1036.5848707499999</v>
      </c>
    </row>
  </sheetData>
  <mergeCells count="2">
    <mergeCell ref="B3:G3"/>
    <mergeCell ref="B72:D7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F5399-633A-4593-A861-6CE412E603B6}">
  <sheetPr>
    <tabColor theme="4"/>
  </sheetPr>
  <dimension ref="B2:K88"/>
  <sheetViews>
    <sheetView topLeftCell="A7" workbookViewId="0">
      <selection activeCell="B10" sqref="B10"/>
    </sheetView>
  </sheetViews>
  <sheetFormatPr defaultColWidth="24.625" defaultRowHeight="15.75"/>
  <sheetData>
    <row r="2" spans="2:7">
      <c r="B2" s="60" t="s">
        <v>69</v>
      </c>
    </row>
    <row r="4" spans="2:7">
      <c r="C4" t="s">
        <v>142</v>
      </c>
      <c r="D4" t="s">
        <v>143</v>
      </c>
      <c r="E4" t="s">
        <v>72</v>
      </c>
    </row>
    <row r="5" spans="2:7">
      <c r="B5" t="s">
        <v>73</v>
      </c>
      <c r="C5" s="69">
        <v>11703245.5</v>
      </c>
      <c r="D5" s="69">
        <v>17541.3</v>
      </c>
      <c r="E5" s="122">
        <f>SUM(C5/D5)</f>
        <v>667.18233540273525</v>
      </c>
    </row>
    <row r="6" spans="2:7">
      <c r="B6" t="s">
        <v>74</v>
      </c>
      <c r="C6" s="69">
        <v>855339.16</v>
      </c>
      <c r="D6" s="69">
        <v>112.32</v>
      </c>
      <c r="E6" s="122">
        <f>SUM(C6/D6)</f>
        <v>7615.1990740740748</v>
      </c>
      <c r="G6" t="s">
        <v>144</v>
      </c>
    </row>
    <row r="7" spans="2:7">
      <c r="B7" t="s">
        <v>75</v>
      </c>
      <c r="C7" s="69">
        <v>14201123.33</v>
      </c>
      <c r="D7" s="69">
        <v>25576.09</v>
      </c>
      <c r="E7" s="122">
        <f>SUM(C7/D7)</f>
        <v>555.24997487888106</v>
      </c>
    </row>
    <row r="9" spans="2:7">
      <c r="B9" t="s">
        <v>145</v>
      </c>
      <c r="C9" s="72">
        <v>71.260000000000005</v>
      </c>
      <c r="D9" s="72"/>
      <c r="E9" s="90"/>
    </row>
    <row r="10" spans="2:7">
      <c r="C10" s="72"/>
      <c r="D10" s="72"/>
    </row>
    <row r="13" spans="2:7">
      <c r="B13" s="60" t="s">
        <v>76</v>
      </c>
    </row>
    <row r="16" spans="2:7" ht="31.5">
      <c r="B16" s="70" t="s">
        <v>146</v>
      </c>
      <c r="C16">
        <v>117.62</v>
      </c>
      <c r="E16" s="71"/>
      <c r="F16" s="72"/>
      <c r="G16" t="s">
        <v>147</v>
      </c>
    </row>
    <row r="17" spans="2:11" ht="31.5">
      <c r="B17" s="70" t="s">
        <v>148</v>
      </c>
      <c r="C17" s="90">
        <f>0.06036*1000</f>
        <v>60.36</v>
      </c>
      <c r="E17" s="71"/>
      <c r="F17" s="72"/>
    </row>
    <row r="18" spans="2:11">
      <c r="B18" s="70"/>
      <c r="E18" s="71"/>
      <c r="F18" s="72"/>
    </row>
    <row r="20" spans="2:11">
      <c r="B20" t="s">
        <v>149</v>
      </c>
      <c r="C20">
        <v>565.51</v>
      </c>
      <c r="G20" t="s">
        <v>150</v>
      </c>
      <c r="H20" s="72"/>
    </row>
    <row r="21" spans="2:11">
      <c r="B21" t="s">
        <v>151</v>
      </c>
      <c r="C21" s="72">
        <f>C20*0.76309</f>
        <v>431.53502589999999</v>
      </c>
      <c r="H21" s="72"/>
    </row>
    <row r="22" spans="2:11">
      <c r="B22" t="s">
        <v>152</v>
      </c>
      <c r="C22">
        <v>7.86</v>
      </c>
      <c r="H22" s="72"/>
    </row>
    <row r="23" spans="2:11">
      <c r="B23" t="s">
        <v>82</v>
      </c>
      <c r="C23" s="72">
        <f>C22/0.85</f>
        <v>9.2470588235294127</v>
      </c>
      <c r="G23" t="s">
        <v>153</v>
      </c>
    </row>
    <row r="26" spans="2:11">
      <c r="B26" s="60" t="s">
        <v>84</v>
      </c>
    </row>
    <row r="27" spans="2:11">
      <c r="C27" s="78"/>
      <c r="K27" s="24"/>
    </row>
    <row r="28" spans="2:11">
      <c r="B28" t="s">
        <v>154</v>
      </c>
      <c r="C28" s="78">
        <v>20987</v>
      </c>
      <c r="G28" t="s">
        <v>155</v>
      </c>
      <c r="K28" s="24"/>
    </row>
    <row r="29" spans="2:11">
      <c r="B29" t="s">
        <v>156</v>
      </c>
      <c r="C29" s="78">
        <v>22586</v>
      </c>
      <c r="G29" t="s">
        <v>157</v>
      </c>
    </row>
    <row r="30" spans="2:11">
      <c r="B30" t="s">
        <v>158</v>
      </c>
      <c r="C30" s="72">
        <v>12.2</v>
      </c>
    </row>
    <row r="88" spans="2:2">
      <c r="B88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8380B-1B35-4A46-98CF-1F53531E6107}">
  <sheetPr>
    <tabColor theme="4"/>
  </sheetPr>
  <dimension ref="A1:L94"/>
  <sheetViews>
    <sheetView workbookViewId="0">
      <selection activeCell="J39" sqref="J39"/>
    </sheetView>
  </sheetViews>
  <sheetFormatPr defaultColWidth="12.625" defaultRowHeight="15.75"/>
  <sheetData>
    <row r="1" spans="1:12">
      <c r="A1" t="s">
        <v>89</v>
      </c>
      <c r="B1" t="s">
        <v>90</v>
      </c>
      <c r="C1" t="s">
        <v>91</v>
      </c>
      <c r="D1" t="s">
        <v>92</v>
      </c>
      <c r="E1" t="s">
        <v>93</v>
      </c>
      <c r="F1" t="s">
        <v>94</v>
      </c>
      <c r="G1" t="s">
        <v>159</v>
      </c>
      <c r="H1" t="s">
        <v>95</v>
      </c>
      <c r="I1" t="s">
        <v>97</v>
      </c>
      <c r="J1" t="s">
        <v>98</v>
      </c>
      <c r="K1" t="s">
        <v>99</v>
      </c>
      <c r="L1" t="s">
        <v>100</v>
      </c>
    </row>
    <row r="2" spans="1:12">
      <c r="A2">
        <v>2025</v>
      </c>
      <c r="B2" s="87" t="s">
        <v>108</v>
      </c>
      <c r="C2" t="s">
        <v>160</v>
      </c>
      <c r="D2" t="s">
        <v>102</v>
      </c>
      <c r="E2" t="s">
        <v>161</v>
      </c>
      <c r="F2">
        <v>28</v>
      </c>
      <c r="G2" t="s">
        <v>162</v>
      </c>
      <c r="H2">
        <v>2801100000</v>
      </c>
      <c r="I2">
        <v>2177.5300000000002</v>
      </c>
      <c r="J2">
        <v>0.1</v>
      </c>
      <c r="K2">
        <v>21775.32</v>
      </c>
      <c r="L2" t="s">
        <v>104</v>
      </c>
    </row>
    <row r="3" spans="1:12">
      <c r="A3">
        <v>2025</v>
      </c>
      <c r="B3" s="87" t="s">
        <v>111</v>
      </c>
      <c r="C3" t="s">
        <v>160</v>
      </c>
      <c r="D3" t="s">
        <v>102</v>
      </c>
      <c r="E3" t="s">
        <v>161</v>
      </c>
      <c r="F3">
        <v>28</v>
      </c>
      <c r="G3" t="s">
        <v>162</v>
      </c>
      <c r="H3">
        <v>2801100000</v>
      </c>
      <c r="I3">
        <v>13179.12</v>
      </c>
      <c r="J3">
        <v>1.1299999999999999</v>
      </c>
      <c r="K3">
        <v>11689.84</v>
      </c>
      <c r="L3" t="s">
        <v>104</v>
      </c>
    </row>
    <row r="4" spans="1:12">
      <c r="A4">
        <v>2024</v>
      </c>
      <c r="B4">
        <v>12</v>
      </c>
      <c r="C4" t="s">
        <v>160</v>
      </c>
      <c r="D4" t="s">
        <v>102</v>
      </c>
      <c r="E4" t="s">
        <v>163</v>
      </c>
      <c r="F4">
        <v>28</v>
      </c>
      <c r="G4" t="s">
        <v>162</v>
      </c>
      <c r="H4">
        <v>2801100000</v>
      </c>
      <c r="I4">
        <v>60041.86</v>
      </c>
      <c r="J4">
        <v>7.57</v>
      </c>
      <c r="K4">
        <v>7931.55</v>
      </c>
      <c r="L4" t="s">
        <v>104</v>
      </c>
    </row>
    <row r="5" spans="1:12">
      <c r="A5">
        <v>2025</v>
      </c>
      <c r="B5" s="87" t="s">
        <v>105</v>
      </c>
      <c r="C5" t="s">
        <v>160</v>
      </c>
      <c r="D5" t="s">
        <v>102</v>
      </c>
      <c r="E5" t="s">
        <v>163</v>
      </c>
      <c r="F5">
        <v>28</v>
      </c>
      <c r="G5" t="s">
        <v>162</v>
      </c>
      <c r="H5">
        <v>2801100000</v>
      </c>
      <c r="I5">
        <v>68433.149999999994</v>
      </c>
      <c r="J5">
        <v>8.69</v>
      </c>
      <c r="K5">
        <v>7874.93</v>
      </c>
      <c r="L5" t="s">
        <v>104</v>
      </c>
    </row>
    <row r="6" spans="1:12">
      <c r="A6">
        <v>2025</v>
      </c>
      <c r="B6" s="87" t="s">
        <v>117</v>
      </c>
      <c r="C6" t="s">
        <v>160</v>
      </c>
      <c r="D6" t="s">
        <v>102</v>
      </c>
      <c r="E6" t="s">
        <v>163</v>
      </c>
      <c r="F6">
        <v>28</v>
      </c>
      <c r="G6" t="s">
        <v>162</v>
      </c>
      <c r="H6">
        <v>2801100000</v>
      </c>
      <c r="I6">
        <v>77102.05</v>
      </c>
      <c r="J6">
        <v>9.56</v>
      </c>
      <c r="K6">
        <v>8069.03</v>
      </c>
      <c r="L6" t="s">
        <v>104</v>
      </c>
    </row>
    <row r="7" spans="1:12">
      <c r="A7">
        <v>2025</v>
      </c>
      <c r="B7" s="87" t="s">
        <v>106</v>
      </c>
      <c r="C7" t="s">
        <v>160</v>
      </c>
      <c r="D7" t="s">
        <v>102</v>
      </c>
      <c r="E7" t="s">
        <v>163</v>
      </c>
      <c r="F7">
        <v>28</v>
      </c>
      <c r="G7" t="s">
        <v>162</v>
      </c>
      <c r="H7">
        <v>2801100000</v>
      </c>
      <c r="I7">
        <v>72416.37</v>
      </c>
      <c r="J7">
        <v>9.1</v>
      </c>
      <c r="K7">
        <v>7957.84</v>
      </c>
      <c r="L7" t="s">
        <v>104</v>
      </c>
    </row>
    <row r="8" spans="1:12">
      <c r="A8">
        <v>2025</v>
      </c>
      <c r="B8" s="87" t="s">
        <v>107</v>
      </c>
      <c r="C8" t="s">
        <v>160</v>
      </c>
      <c r="D8" t="s">
        <v>102</v>
      </c>
      <c r="E8" t="s">
        <v>163</v>
      </c>
      <c r="F8">
        <v>28</v>
      </c>
      <c r="G8" t="s">
        <v>162</v>
      </c>
      <c r="H8">
        <v>2801100000</v>
      </c>
      <c r="I8">
        <v>61604.22</v>
      </c>
      <c r="J8">
        <v>8.27</v>
      </c>
      <c r="K8">
        <v>7453.63</v>
      </c>
      <c r="L8" t="s">
        <v>104</v>
      </c>
    </row>
    <row r="9" spans="1:12">
      <c r="A9">
        <v>2025</v>
      </c>
      <c r="B9" s="87" t="s">
        <v>108</v>
      </c>
      <c r="C9" t="s">
        <v>160</v>
      </c>
      <c r="D9" t="s">
        <v>102</v>
      </c>
      <c r="E9" t="s">
        <v>163</v>
      </c>
      <c r="F9">
        <v>28</v>
      </c>
      <c r="G9" t="s">
        <v>162</v>
      </c>
      <c r="H9">
        <v>2801100000</v>
      </c>
      <c r="I9">
        <v>81882.7</v>
      </c>
      <c r="J9">
        <v>11.3</v>
      </c>
      <c r="K9">
        <v>7246.26</v>
      </c>
      <c r="L9" t="s">
        <v>104</v>
      </c>
    </row>
    <row r="10" spans="1:12">
      <c r="A10">
        <v>2025</v>
      </c>
      <c r="B10" s="87" t="s">
        <v>109</v>
      </c>
      <c r="C10" t="s">
        <v>160</v>
      </c>
      <c r="D10" t="s">
        <v>102</v>
      </c>
      <c r="E10" t="s">
        <v>163</v>
      </c>
      <c r="F10">
        <v>28</v>
      </c>
      <c r="G10" t="s">
        <v>162</v>
      </c>
      <c r="H10">
        <v>2801100000</v>
      </c>
      <c r="I10">
        <v>77673.710000000006</v>
      </c>
      <c r="J10">
        <v>10.55</v>
      </c>
      <c r="K10">
        <v>7360.69</v>
      </c>
      <c r="L10" t="s">
        <v>104</v>
      </c>
    </row>
    <row r="11" spans="1:12">
      <c r="A11">
        <v>2025</v>
      </c>
      <c r="B11" s="87" t="s">
        <v>110</v>
      </c>
      <c r="C11" t="s">
        <v>160</v>
      </c>
      <c r="D11" t="s">
        <v>102</v>
      </c>
      <c r="E11" t="s">
        <v>163</v>
      </c>
      <c r="F11">
        <v>28</v>
      </c>
      <c r="G11" t="s">
        <v>162</v>
      </c>
      <c r="H11">
        <v>2801100000</v>
      </c>
      <c r="I11">
        <v>55264.34</v>
      </c>
      <c r="J11">
        <v>7.45</v>
      </c>
      <c r="K11">
        <v>7418.03</v>
      </c>
      <c r="L11" t="s">
        <v>104</v>
      </c>
    </row>
    <row r="12" spans="1:12">
      <c r="A12">
        <v>2025</v>
      </c>
      <c r="B12" s="87" t="s">
        <v>111</v>
      </c>
      <c r="C12" t="s">
        <v>160</v>
      </c>
      <c r="D12" t="s">
        <v>102</v>
      </c>
      <c r="E12" t="s">
        <v>163</v>
      </c>
      <c r="F12">
        <v>28</v>
      </c>
      <c r="G12" t="s">
        <v>162</v>
      </c>
      <c r="H12">
        <v>2801100000</v>
      </c>
      <c r="I12">
        <v>63455.55</v>
      </c>
      <c r="J12">
        <v>8.8000000000000007</v>
      </c>
      <c r="K12">
        <v>7210.86</v>
      </c>
      <c r="L12" t="s">
        <v>104</v>
      </c>
    </row>
    <row r="13" spans="1:12">
      <c r="A13">
        <v>2025</v>
      </c>
      <c r="B13" s="87" t="s">
        <v>112</v>
      </c>
      <c r="C13" t="s">
        <v>160</v>
      </c>
      <c r="D13" t="s">
        <v>102</v>
      </c>
      <c r="E13" t="s">
        <v>163</v>
      </c>
      <c r="F13">
        <v>28</v>
      </c>
      <c r="G13" t="s">
        <v>162</v>
      </c>
      <c r="H13">
        <v>2801100000</v>
      </c>
      <c r="I13">
        <v>84266.36</v>
      </c>
      <c r="J13">
        <v>11.57</v>
      </c>
      <c r="K13">
        <v>7283.18</v>
      </c>
      <c r="L13" t="s">
        <v>104</v>
      </c>
    </row>
    <row r="14" spans="1:12">
      <c r="A14">
        <v>2025</v>
      </c>
      <c r="B14">
        <v>10</v>
      </c>
      <c r="C14" t="s">
        <v>160</v>
      </c>
      <c r="D14" t="s">
        <v>102</v>
      </c>
      <c r="E14" t="s">
        <v>163</v>
      </c>
      <c r="F14">
        <v>28</v>
      </c>
      <c r="G14" t="s">
        <v>162</v>
      </c>
      <c r="H14">
        <v>2801100000</v>
      </c>
      <c r="I14">
        <v>51482.09</v>
      </c>
      <c r="J14">
        <v>6.9</v>
      </c>
      <c r="K14">
        <v>7461.17</v>
      </c>
      <c r="L14" t="s">
        <v>104</v>
      </c>
    </row>
    <row r="15" spans="1:12">
      <c r="A15">
        <v>2025</v>
      </c>
      <c r="B15">
        <v>11</v>
      </c>
      <c r="C15" t="s">
        <v>160</v>
      </c>
      <c r="D15" t="s">
        <v>102</v>
      </c>
      <c r="E15" t="s">
        <v>163</v>
      </c>
      <c r="F15">
        <v>28</v>
      </c>
      <c r="G15" t="s">
        <v>162</v>
      </c>
      <c r="H15">
        <v>2801100000</v>
      </c>
      <c r="I15">
        <v>73338.740000000005</v>
      </c>
      <c r="J15">
        <v>9.66</v>
      </c>
      <c r="K15">
        <v>7592</v>
      </c>
      <c r="L15" t="s">
        <v>104</v>
      </c>
    </row>
    <row r="16" spans="1:12">
      <c r="A16">
        <v>2025</v>
      </c>
      <c r="B16" s="87" t="s">
        <v>117</v>
      </c>
      <c r="C16" t="s">
        <v>160</v>
      </c>
      <c r="D16" t="s">
        <v>102</v>
      </c>
      <c r="E16" t="s">
        <v>164</v>
      </c>
      <c r="F16">
        <v>28</v>
      </c>
      <c r="G16" t="s">
        <v>162</v>
      </c>
      <c r="H16">
        <v>2801100000</v>
      </c>
      <c r="I16">
        <v>227.4</v>
      </c>
      <c r="J16">
        <v>0.05</v>
      </c>
      <c r="K16">
        <v>4548.03</v>
      </c>
      <c r="L16" t="s">
        <v>104</v>
      </c>
    </row>
    <row r="17" spans="1:12">
      <c r="A17">
        <v>2025</v>
      </c>
      <c r="B17" s="87" t="s">
        <v>110</v>
      </c>
      <c r="C17" t="s">
        <v>160</v>
      </c>
      <c r="D17" t="s">
        <v>102</v>
      </c>
      <c r="E17" t="s">
        <v>164</v>
      </c>
      <c r="F17">
        <v>28</v>
      </c>
      <c r="G17" t="s">
        <v>162</v>
      </c>
      <c r="H17">
        <v>2801100000</v>
      </c>
      <c r="I17">
        <v>415.05</v>
      </c>
      <c r="J17">
        <v>0.1</v>
      </c>
      <c r="K17">
        <v>4368.9799999999996</v>
      </c>
      <c r="L17" t="s">
        <v>104</v>
      </c>
    </row>
    <row r="18" spans="1:12">
      <c r="A18">
        <v>2025</v>
      </c>
      <c r="B18" s="87" t="s">
        <v>112</v>
      </c>
      <c r="C18" t="s">
        <v>160</v>
      </c>
      <c r="D18" t="s">
        <v>102</v>
      </c>
      <c r="E18" t="s">
        <v>164</v>
      </c>
      <c r="F18">
        <v>28</v>
      </c>
      <c r="G18" t="s">
        <v>162</v>
      </c>
      <c r="H18">
        <v>2801100000</v>
      </c>
      <c r="I18">
        <v>222.24</v>
      </c>
      <c r="J18">
        <v>7.0000000000000007E-2</v>
      </c>
      <c r="K18">
        <v>3220.86</v>
      </c>
      <c r="L18" t="s">
        <v>104</v>
      </c>
    </row>
    <row r="19" spans="1:12">
      <c r="A19">
        <v>2025</v>
      </c>
      <c r="B19">
        <v>11</v>
      </c>
      <c r="C19" t="s">
        <v>160</v>
      </c>
      <c r="D19" t="s">
        <v>102</v>
      </c>
      <c r="E19" t="s">
        <v>164</v>
      </c>
      <c r="F19">
        <v>28</v>
      </c>
      <c r="G19" t="s">
        <v>162</v>
      </c>
      <c r="H19">
        <v>2801100000</v>
      </c>
      <c r="I19">
        <v>228.15</v>
      </c>
      <c r="J19">
        <v>7.0000000000000007E-2</v>
      </c>
      <c r="K19">
        <v>3306.59</v>
      </c>
      <c r="L19" t="s">
        <v>104</v>
      </c>
    </row>
    <row r="20" spans="1:12">
      <c r="A20">
        <v>2025</v>
      </c>
      <c r="B20" s="87" t="s">
        <v>105</v>
      </c>
      <c r="C20" t="s">
        <v>160</v>
      </c>
      <c r="D20" t="s">
        <v>102</v>
      </c>
      <c r="E20" t="s">
        <v>119</v>
      </c>
      <c r="F20">
        <v>28</v>
      </c>
      <c r="G20" t="s">
        <v>162</v>
      </c>
      <c r="H20">
        <v>2801100000</v>
      </c>
      <c r="I20">
        <v>3456.36</v>
      </c>
      <c r="J20">
        <v>0.49</v>
      </c>
      <c r="K20">
        <v>7082.71</v>
      </c>
      <c r="L20" t="s">
        <v>104</v>
      </c>
    </row>
    <row r="21" spans="1:12">
      <c r="A21">
        <v>2025</v>
      </c>
      <c r="B21" s="87" t="s">
        <v>117</v>
      </c>
      <c r="C21" t="s">
        <v>160</v>
      </c>
      <c r="D21" t="s">
        <v>102</v>
      </c>
      <c r="E21" t="s">
        <v>119</v>
      </c>
      <c r="F21">
        <v>28</v>
      </c>
      <c r="G21" t="s">
        <v>162</v>
      </c>
      <c r="H21">
        <v>2801100000</v>
      </c>
      <c r="I21">
        <v>2253.7800000000002</v>
      </c>
      <c r="J21">
        <v>0.28999999999999998</v>
      </c>
      <c r="K21">
        <v>7665.93</v>
      </c>
      <c r="L21" t="s">
        <v>104</v>
      </c>
    </row>
    <row r="22" spans="1:12">
      <c r="A22">
        <v>2025</v>
      </c>
      <c r="B22" s="87" t="s">
        <v>106</v>
      </c>
      <c r="C22" t="s">
        <v>160</v>
      </c>
      <c r="D22" t="s">
        <v>102</v>
      </c>
      <c r="E22" t="s">
        <v>119</v>
      </c>
      <c r="F22">
        <v>28</v>
      </c>
      <c r="G22" t="s">
        <v>162</v>
      </c>
      <c r="H22">
        <v>2801100000</v>
      </c>
      <c r="I22">
        <v>3158.52</v>
      </c>
      <c r="J22">
        <v>0.33</v>
      </c>
      <c r="K22">
        <v>9571.2800000000007</v>
      </c>
      <c r="L22" t="s">
        <v>104</v>
      </c>
    </row>
    <row r="23" spans="1:12">
      <c r="A23">
        <v>2025</v>
      </c>
      <c r="B23" s="87" t="s">
        <v>109</v>
      </c>
      <c r="C23" t="s">
        <v>160</v>
      </c>
      <c r="D23" t="s">
        <v>102</v>
      </c>
      <c r="E23" t="s">
        <v>119</v>
      </c>
      <c r="F23">
        <v>28</v>
      </c>
      <c r="G23" t="s">
        <v>162</v>
      </c>
      <c r="H23">
        <v>2801100000</v>
      </c>
      <c r="I23">
        <v>2942.77</v>
      </c>
      <c r="J23">
        <v>0.27</v>
      </c>
      <c r="K23">
        <v>11063.06</v>
      </c>
      <c r="L23" t="s">
        <v>104</v>
      </c>
    </row>
    <row r="24" spans="1:12">
      <c r="A24">
        <v>2025</v>
      </c>
      <c r="B24" s="87" t="s">
        <v>110</v>
      </c>
      <c r="C24" t="s">
        <v>160</v>
      </c>
      <c r="D24" t="s">
        <v>102</v>
      </c>
      <c r="E24" t="s">
        <v>103</v>
      </c>
      <c r="F24">
        <v>28</v>
      </c>
      <c r="G24" t="s">
        <v>162</v>
      </c>
      <c r="H24">
        <v>2801100000</v>
      </c>
      <c r="I24">
        <v>117.1</v>
      </c>
      <c r="J24">
        <v>0</v>
      </c>
      <c r="K24">
        <v>80484.05</v>
      </c>
      <c r="L24" t="s">
        <v>104</v>
      </c>
    </row>
    <row r="25" spans="1:12">
      <c r="A25">
        <v>2025</v>
      </c>
      <c r="B25" s="87" t="s">
        <v>111</v>
      </c>
      <c r="C25" t="s">
        <v>160</v>
      </c>
      <c r="D25" t="s">
        <v>102</v>
      </c>
      <c r="E25" t="s">
        <v>165</v>
      </c>
      <c r="F25">
        <v>29</v>
      </c>
      <c r="G25" t="s">
        <v>166</v>
      </c>
      <c r="H25">
        <v>2901210000</v>
      </c>
      <c r="I25">
        <v>47.57</v>
      </c>
      <c r="J25">
        <v>0.01</v>
      </c>
      <c r="K25">
        <v>4756.7299999999996</v>
      </c>
      <c r="L25" t="s">
        <v>104</v>
      </c>
    </row>
    <row r="26" spans="1:12">
      <c r="A26">
        <v>2025</v>
      </c>
      <c r="B26" s="87" t="s">
        <v>107</v>
      </c>
      <c r="C26" t="s">
        <v>160</v>
      </c>
      <c r="D26" t="s">
        <v>102</v>
      </c>
      <c r="E26" t="s">
        <v>161</v>
      </c>
      <c r="F26">
        <v>29</v>
      </c>
      <c r="G26" t="s">
        <v>166</v>
      </c>
      <c r="H26">
        <v>2901210000</v>
      </c>
      <c r="I26">
        <v>41112.1</v>
      </c>
      <c r="J26">
        <v>0.65</v>
      </c>
      <c r="K26">
        <v>62978.1</v>
      </c>
      <c r="L26" t="s">
        <v>104</v>
      </c>
    </row>
    <row r="27" spans="1:12">
      <c r="A27">
        <v>2024</v>
      </c>
      <c r="B27">
        <v>12</v>
      </c>
      <c r="C27" t="s">
        <v>160</v>
      </c>
      <c r="D27" t="s">
        <v>102</v>
      </c>
      <c r="E27" t="s">
        <v>163</v>
      </c>
      <c r="F27">
        <v>29</v>
      </c>
      <c r="G27" t="s">
        <v>166</v>
      </c>
      <c r="H27">
        <v>2901210000</v>
      </c>
      <c r="I27">
        <v>4077772.86</v>
      </c>
      <c r="J27">
        <v>5798.99</v>
      </c>
      <c r="K27">
        <v>703.19</v>
      </c>
      <c r="L27" t="s">
        <v>104</v>
      </c>
    </row>
    <row r="28" spans="1:12">
      <c r="A28">
        <v>2025</v>
      </c>
      <c r="B28" s="87" t="s">
        <v>107</v>
      </c>
      <c r="C28" t="s">
        <v>160</v>
      </c>
      <c r="D28" t="s">
        <v>102</v>
      </c>
      <c r="E28" t="s">
        <v>163</v>
      </c>
      <c r="F28">
        <v>29</v>
      </c>
      <c r="G28" t="s">
        <v>166</v>
      </c>
      <c r="H28">
        <v>2901210000</v>
      </c>
      <c r="I28">
        <v>4883632.8099999996</v>
      </c>
      <c r="J28">
        <v>7529.35</v>
      </c>
      <c r="K28">
        <v>648.61</v>
      </c>
      <c r="L28" t="s">
        <v>104</v>
      </c>
    </row>
    <row r="29" spans="1:12">
      <c r="A29">
        <v>2025</v>
      </c>
      <c r="B29">
        <v>11</v>
      </c>
      <c r="C29" t="s">
        <v>160</v>
      </c>
      <c r="D29" t="s">
        <v>102</v>
      </c>
      <c r="E29" t="s">
        <v>163</v>
      </c>
      <c r="F29">
        <v>29</v>
      </c>
      <c r="G29" t="s">
        <v>166</v>
      </c>
      <c r="H29">
        <v>2901210000</v>
      </c>
      <c r="I29">
        <v>2341491.0699999998</v>
      </c>
      <c r="J29">
        <v>4209.53</v>
      </c>
      <c r="K29">
        <v>556.24</v>
      </c>
      <c r="L29" t="s">
        <v>104</v>
      </c>
    </row>
    <row r="30" spans="1:12">
      <c r="A30">
        <v>2025</v>
      </c>
      <c r="B30" s="87" t="s">
        <v>105</v>
      </c>
      <c r="C30" t="s">
        <v>160</v>
      </c>
      <c r="D30" t="s">
        <v>102</v>
      </c>
      <c r="E30" t="s">
        <v>103</v>
      </c>
      <c r="F30">
        <v>29</v>
      </c>
      <c r="G30" t="s">
        <v>166</v>
      </c>
      <c r="H30">
        <v>2901210000</v>
      </c>
      <c r="I30">
        <v>129179.98</v>
      </c>
      <c r="J30">
        <v>0.98</v>
      </c>
      <c r="K30">
        <v>131280.47</v>
      </c>
      <c r="L30" t="s">
        <v>104</v>
      </c>
    </row>
    <row r="31" spans="1:12">
      <c r="A31">
        <v>2025</v>
      </c>
      <c r="B31" s="87" t="s">
        <v>106</v>
      </c>
      <c r="C31" t="s">
        <v>160</v>
      </c>
      <c r="D31" t="s">
        <v>102</v>
      </c>
      <c r="E31" t="s">
        <v>103</v>
      </c>
      <c r="F31">
        <v>29</v>
      </c>
      <c r="G31" t="s">
        <v>166</v>
      </c>
      <c r="H31">
        <v>2901210000</v>
      </c>
      <c r="I31">
        <v>89437.43</v>
      </c>
      <c r="J31">
        <v>0.65</v>
      </c>
      <c r="K31">
        <v>138501.63</v>
      </c>
      <c r="L31" t="s">
        <v>104</v>
      </c>
    </row>
    <row r="32" spans="1:12">
      <c r="A32">
        <v>2025</v>
      </c>
      <c r="B32" s="87" t="s">
        <v>107</v>
      </c>
      <c r="C32" t="s">
        <v>160</v>
      </c>
      <c r="D32" t="s">
        <v>102</v>
      </c>
      <c r="E32" t="s">
        <v>103</v>
      </c>
      <c r="F32">
        <v>29</v>
      </c>
      <c r="G32" t="s">
        <v>166</v>
      </c>
      <c r="H32">
        <v>2901210000</v>
      </c>
      <c r="I32">
        <v>8307.66</v>
      </c>
      <c r="J32">
        <v>0.1</v>
      </c>
      <c r="K32">
        <v>87201.2</v>
      </c>
      <c r="L32" t="s">
        <v>104</v>
      </c>
    </row>
    <row r="33" spans="1:12">
      <c r="A33">
        <v>2025</v>
      </c>
      <c r="B33" s="87" t="s">
        <v>108</v>
      </c>
      <c r="C33" t="s">
        <v>160</v>
      </c>
      <c r="D33" t="s">
        <v>102</v>
      </c>
      <c r="E33" t="s">
        <v>103</v>
      </c>
      <c r="F33">
        <v>29</v>
      </c>
      <c r="G33" t="s">
        <v>166</v>
      </c>
      <c r="H33">
        <v>2901210000</v>
      </c>
      <c r="I33">
        <v>46860.35</v>
      </c>
      <c r="J33">
        <v>0.33</v>
      </c>
      <c r="K33">
        <v>142866.91</v>
      </c>
      <c r="L33" t="s">
        <v>104</v>
      </c>
    </row>
    <row r="34" spans="1:12">
      <c r="A34">
        <v>2025</v>
      </c>
      <c r="B34" s="87" t="s">
        <v>109</v>
      </c>
      <c r="C34" t="s">
        <v>160</v>
      </c>
      <c r="D34" t="s">
        <v>102</v>
      </c>
      <c r="E34" t="s">
        <v>103</v>
      </c>
      <c r="F34">
        <v>29</v>
      </c>
      <c r="G34" t="s">
        <v>166</v>
      </c>
      <c r="H34">
        <v>2901210000</v>
      </c>
      <c r="I34">
        <v>3217.87</v>
      </c>
      <c r="J34">
        <v>0.03</v>
      </c>
      <c r="K34">
        <v>118217.26</v>
      </c>
      <c r="L34" t="s">
        <v>104</v>
      </c>
    </row>
    <row r="35" spans="1:12">
      <c r="A35">
        <v>2025</v>
      </c>
      <c r="B35" s="87" t="s">
        <v>110</v>
      </c>
      <c r="C35" t="s">
        <v>160</v>
      </c>
      <c r="D35" t="s">
        <v>102</v>
      </c>
      <c r="E35" t="s">
        <v>103</v>
      </c>
      <c r="F35">
        <v>29</v>
      </c>
      <c r="G35" t="s">
        <v>166</v>
      </c>
      <c r="H35">
        <v>2901210000</v>
      </c>
      <c r="I35">
        <v>51393.96</v>
      </c>
      <c r="J35">
        <v>0.43</v>
      </c>
      <c r="K35">
        <v>119771.53</v>
      </c>
      <c r="L35" t="s">
        <v>104</v>
      </c>
    </row>
    <row r="36" spans="1:12">
      <c r="A36">
        <v>2025</v>
      </c>
      <c r="B36" s="87" t="s">
        <v>111</v>
      </c>
      <c r="C36" t="s">
        <v>160</v>
      </c>
      <c r="D36" t="s">
        <v>102</v>
      </c>
      <c r="E36" t="s">
        <v>103</v>
      </c>
      <c r="F36">
        <v>29</v>
      </c>
      <c r="G36" t="s">
        <v>166</v>
      </c>
      <c r="H36">
        <v>2901210000</v>
      </c>
      <c r="I36">
        <v>1641.07</v>
      </c>
      <c r="J36">
        <v>0.01</v>
      </c>
      <c r="K36">
        <v>120578.43</v>
      </c>
      <c r="L36" t="s">
        <v>104</v>
      </c>
    </row>
    <row r="37" spans="1:12">
      <c r="A37">
        <v>2025</v>
      </c>
      <c r="B37" s="87" t="s">
        <v>112</v>
      </c>
      <c r="C37" t="s">
        <v>160</v>
      </c>
      <c r="D37" t="s">
        <v>102</v>
      </c>
      <c r="E37" t="s">
        <v>103</v>
      </c>
      <c r="F37">
        <v>29</v>
      </c>
      <c r="G37" t="s">
        <v>166</v>
      </c>
      <c r="H37">
        <v>2901210000</v>
      </c>
      <c r="I37">
        <v>24134.41</v>
      </c>
      <c r="J37">
        <v>0.2</v>
      </c>
      <c r="K37">
        <v>118219.03</v>
      </c>
      <c r="L37" t="s">
        <v>104</v>
      </c>
    </row>
    <row r="38" spans="1:12">
      <c r="A38">
        <v>2025</v>
      </c>
      <c r="B38">
        <v>11</v>
      </c>
      <c r="C38" t="s">
        <v>160</v>
      </c>
      <c r="D38" t="s">
        <v>102</v>
      </c>
      <c r="E38" t="s">
        <v>103</v>
      </c>
      <c r="F38">
        <v>29</v>
      </c>
      <c r="G38" t="s">
        <v>166</v>
      </c>
      <c r="H38">
        <v>2901210000</v>
      </c>
      <c r="I38">
        <v>5016.3599999999997</v>
      </c>
      <c r="J38">
        <v>0.04</v>
      </c>
      <c r="K38">
        <v>122859.59</v>
      </c>
      <c r="L38" t="s">
        <v>104</v>
      </c>
    </row>
    <row r="39" spans="1:12">
      <c r="A39">
        <v>2024</v>
      </c>
      <c r="B39">
        <v>12</v>
      </c>
      <c r="C39" t="s">
        <v>160</v>
      </c>
      <c r="D39" t="s">
        <v>102</v>
      </c>
      <c r="E39" t="s">
        <v>161</v>
      </c>
      <c r="F39">
        <v>29</v>
      </c>
      <c r="G39" t="s">
        <v>166</v>
      </c>
      <c r="H39">
        <v>2915320000</v>
      </c>
      <c r="I39">
        <v>292819.46000000002</v>
      </c>
      <c r="J39">
        <v>441.39</v>
      </c>
      <c r="K39">
        <v>663.4</v>
      </c>
      <c r="L39" t="s">
        <v>104</v>
      </c>
    </row>
    <row r="40" spans="1:12">
      <c r="A40">
        <v>2025</v>
      </c>
      <c r="B40" s="87" t="s">
        <v>105</v>
      </c>
      <c r="C40" t="s">
        <v>160</v>
      </c>
      <c r="D40" t="s">
        <v>102</v>
      </c>
      <c r="E40" t="s">
        <v>161</v>
      </c>
      <c r="F40">
        <v>29</v>
      </c>
      <c r="G40" t="s">
        <v>166</v>
      </c>
      <c r="H40">
        <v>2915320000</v>
      </c>
      <c r="I40">
        <v>264255.92</v>
      </c>
      <c r="J40">
        <v>399.75</v>
      </c>
      <c r="K40">
        <v>661.05</v>
      </c>
      <c r="L40" t="s">
        <v>104</v>
      </c>
    </row>
    <row r="41" spans="1:12">
      <c r="A41">
        <v>2025</v>
      </c>
      <c r="B41" s="87" t="s">
        <v>117</v>
      </c>
      <c r="C41" t="s">
        <v>160</v>
      </c>
      <c r="D41" t="s">
        <v>102</v>
      </c>
      <c r="E41" t="s">
        <v>161</v>
      </c>
      <c r="F41">
        <v>29</v>
      </c>
      <c r="G41" t="s">
        <v>166</v>
      </c>
      <c r="H41">
        <v>2915320000</v>
      </c>
      <c r="I41">
        <v>475690.7</v>
      </c>
      <c r="J41">
        <v>699.78</v>
      </c>
      <c r="K41">
        <v>679.78</v>
      </c>
      <c r="L41" t="s">
        <v>104</v>
      </c>
    </row>
    <row r="42" spans="1:12">
      <c r="A42">
        <v>2025</v>
      </c>
      <c r="B42" s="87" t="s">
        <v>106</v>
      </c>
      <c r="C42" t="s">
        <v>160</v>
      </c>
      <c r="D42" t="s">
        <v>102</v>
      </c>
      <c r="E42" t="s">
        <v>161</v>
      </c>
      <c r="F42">
        <v>29</v>
      </c>
      <c r="G42" t="s">
        <v>166</v>
      </c>
      <c r="H42">
        <v>2915320000</v>
      </c>
      <c r="I42">
        <v>1112907.43</v>
      </c>
      <c r="J42">
        <v>1897.63</v>
      </c>
      <c r="K42">
        <v>586.47</v>
      </c>
      <c r="L42" t="s">
        <v>104</v>
      </c>
    </row>
    <row r="43" spans="1:12">
      <c r="A43">
        <v>2025</v>
      </c>
      <c r="B43" s="87" t="s">
        <v>107</v>
      </c>
      <c r="C43" t="s">
        <v>160</v>
      </c>
      <c r="D43" t="s">
        <v>102</v>
      </c>
      <c r="E43" t="s">
        <v>161</v>
      </c>
      <c r="F43">
        <v>29</v>
      </c>
      <c r="G43" t="s">
        <v>166</v>
      </c>
      <c r="H43">
        <v>2915320000</v>
      </c>
      <c r="I43">
        <v>1375584.87</v>
      </c>
      <c r="J43">
        <v>2393.94</v>
      </c>
      <c r="K43">
        <v>574.61</v>
      </c>
      <c r="L43" t="s">
        <v>104</v>
      </c>
    </row>
    <row r="44" spans="1:12">
      <c r="A44">
        <v>2025</v>
      </c>
      <c r="B44" s="87" t="s">
        <v>108</v>
      </c>
      <c r="C44" t="s">
        <v>160</v>
      </c>
      <c r="D44" t="s">
        <v>102</v>
      </c>
      <c r="E44" t="s">
        <v>161</v>
      </c>
      <c r="F44">
        <v>29</v>
      </c>
      <c r="G44" t="s">
        <v>166</v>
      </c>
      <c r="H44">
        <v>2915320000</v>
      </c>
      <c r="I44">
        <v>188569.81</v>
      </c>
      <c r="J44">
        <v>300</v>
      </c>
      <c r="K44">
        <v>628.57000000000005</v>
      </c>
      <c r="L44" t="s">
        <v>104</v>
      </c>
    </row>
    <row r="45" spans="1:12">
      <c r="A45">
        <v>2025</v>
      </c>
      <c r="B45" s="87" t="s">
        <v>109</v>
      </c>
      <c r="C45" t="s">
        <v>160</v>
      </c>
      <c r="D45" t="s">
        <v>102</v>
      </c>
      <c r="E45" t="s">
        <v>161</v>
      </c>
      <c r="F45">
        <v>29</v>
      </c>
      <c r="G45" t="s">
        <v>166</v>
      </c>
      <c r="H45">
        <v>2915320000</v>
      </c>
      <c r="I45">
        <v>304256.14</v>
      </c>
      <c r="J45">
        <v>498.25</v>
      </c>
      <c r="K45">
        <v>610.65</v>
      </c>
      <c r="L45" t="s">
        <v>104</v>
      </c>
    </row>
    <row r="46" spans="1:12">
      <c r="A46">
        <v>2025</v>
      </c>
      <c r="B46" s="87" t="s">
        <v>110</v>
      </c>
      <c r="C46" t="s">
        <v>160</v>
      </c>
      <c r="D46" t="s">
        <v>102</v>
      </c>
      <c r="E46" t="s">
        <v>161</v>
      </c>
      <c r="F46">
        <v>29</v>
      </c>
      <c r="G46" t="s">
        <v>166</v>
      </c>
      <c r="H46">
        <v>2915320000</v>
      </c>
      <c r="I46">
        <v>1276785.95</v>
      </c>
      <c r="J46">
        <v>2393.5</v>
      </c>
      <c r="K46">
        <v>533.44000000000005</v>
      </c>
      <c r="L46" t="s">
        <v>104</v>
      </c>
    </row>
    <row r="47" spans="1:12">
      <c r="A47">
        <v>2025</v>
      </c>
      <c r="B47" s="87" t="s">
        <v>111</v>
      </c>
      <c r="C47" t="s">
        <v>160</v>
      </c>
      <c r="D47" t="s">
        <v>102</v>
      </c>
      <c r="E47" t="s">
        <v>161</v>
      </c>
      <c r="F47">
        <v>29</v>
      </c>
      <c r="G47" t="s">
        <v>166</v>
      </c>
      <c r="H47">
        <v>2915320000</v>
      </c>
      <c r="I47">
        <v>303165.84999999998</v>
      </c>
      <c r="J47">
        <v>497.44</v>
      </c>
      <c r="K47">
        <v>609.46</v>
      </c>
      <c r="L47" t="s">
        <v>104</v>
      </c>
    </row>
    <row r="48" spans="1:12">
      <c r="A48">
        <v>2025</v>
      </c>
      <c r="B48" s="87" t="s">
        <v>112</v>
      </c>
      <c r="C48" t="s">
        <v>160</v>
      </c>
      <c r="D48" t="s">
        <v>102</v>
      </c>
      <c r="E48" t="s">
        <v>161</v>
      </c>
      <c r="F48">
        <v>29</v>
      </c>
      <c r="G48" t="s">
        <v>166</v>
      </c>
      <c r="H48">
        <v>2915320000</v>
      </c>
      <c r="I48">
        <v>237054.93</v>
      </c>
      <c r="J48">
        <v>400</v>
      </c>
      <c r="K48">
        <v>592.64</v>
      </c>
      <c r="L48" t="s">
        <v>104</v>
      </c>
    </row>
    <row r="49" spans="1:12">
      <c r="A49">
        <v>2025</v>
      </c>
      <c r="B49">
        <v>10</v>
      </c>
      <c r="C49" t="s">
        <v>160</v>
      </c>
      <c r="D49" t="s">
        <v>102</v>
      </c>
      <c r="E49" t="s">
        <v>161</v>
      </c>
      <c r="F49">
        <v>29</v>
      </c>
      <c r="G49" t="s">
        <v>166</v>
      </c>
      <c r="H49">
        <v>2915320000</v>
      </c>
      <c r="I49">
        <v>238441.37</v>
      </c>
      <c r="J49">
        <v>398.31</v>
      </c>
      <c r="K49">
        <v>598.63</v>
      </c>
      <c r="L49" t="s">
        <v>104</v>
      </c>
    </row>
    <row r="50" spans="1:12">
      <c r="A50">
        <v>2025</v>
      </c>
      <c r="B50">
        <v>11</v>
      </c>
      <c r="C50" t="s">
        <v>160</v>
      </c>
      <c r="D50" t="s">
        <v>102</v>
      </c>
      <c r="E50" t="s">
        <v>161</v>
      </c>
      <c r="F50">
        <v>29</v>
      </c>
      <c r="G50" t="s">
        <v>166</v>
      </c>
      <c r="H50">
        <v>2915320000</v>
      </c>
      <c r="I50">
        <v>183898.61</v>
      </c>
      <c r="J50">
        <v>298.52999999999997</v>
      </c>
      <c r="K50">
        <v>616.02</v>
      </c>
      <c r="L50" t="s">
        <v>104</v>
      </c>
    </row>
    <row r="51" spans="1:12">
      <c r="A51">
        <v>2024</v>
      </c>
      <c r="B51">
        <v>12</v>
      </c>
      <c r="C51" t="s">
        <v>160</v>
      </c>
      <c r="D51" t="s">
        <v>102</v>
      </c>
      <c r="E51" t="s">
        <v>116</v>
      </c>
      <c r="F51">
        <v>29</v>
      </c>
      <c r="G51" t="s">
        <v>166</v>
      </c>
      <c r="H51">
        <v>2915320000</v>
      </c>
      <c r="I51">
        <v>1348.13</v>
      </c>
      <c r="J51">
        <v>0</v>
      </c>
      <c r="K51">
        <v>714429.39</v>
      </c>
      <c r="L51" t="s">
        <v>104</v>
      </c>
    </row>
    <row r="52" spans="1:12">
      <c r="A52">
        <v>2025</v>
      </c>
      <c r="B52" s="87" t="s">
        <v>105</v>
      </c>
      <c r="C52" t="s">
        <v>160</v>
      </c>
      <c r="D52" t="s">
        <v>102</v>
      </c>
      <c r="E52" t="s">
        <v>116</v>
      </c>
      <c r="F52">
        <v>29</v>
      </c>
      <c r="G52" t="s">
        <v>166</v>
      </c>
      <c r="H52">
        <v>2915320000</v>
      </c>
      <c r="I52">
        <v>259.7</v>
      </c>
      <c r="J52">
        <v>0</v>
      </c>
      <c r="K52">
        <v>97557.99</v>
      </c>
      <c r="L52" t="s">
        <v>104</v>
      </c>
    </row>
    <row r="53" spans="1:12">
      <c r="A53">
        <v>2025</v>
      </c>
      <c r="B53" s="87" t="s">
        <v>117</v>
      </c>
      <c r="C53" t="s">
        <v>160</v>
      </c>
      <c r="D53" t="s">
        <v>102</v>
      </c>
      <c r="E53" t="s">
        <v>116</v>
      </c>
      <c r="F53">
        <v>29</v>
      </c>
      <c r="G53" t="s">
        <v>166</v>
      </c>
      <c r="H53">
        <v>2915320000</v>
      </c>
      <c r="I53">
        <v>975.97</v>
      </c>
      <c r="J53">
        <v>0.01</v>
      </c>
      <c r="K53">
        <v>135833.69</v>
      </c>
      <c r="L53" t="s">
        <v>104</v>
      </c>
    </row>
    <row r="54" spans="1:12">
      <c r="A54">
        <v>2025</v>
      </c>
      <c r="B54" s="87" t="s">
        <v>106</v>
      </c>
      <c r="C54" t="s">
        <v>160</v>
      </c>
      <c r="D54" t="s">
        <v>102</v>
      </c>
      <c r="E54" t="s">
        <v>116</v>
      </c>
      <c r="F54">
        <v>29</v>
      </c>
      <c r="G54" t="s">
        <v>166</v>
      </c>
      <c r="H54">
        <v>2915320000</v>
      </c>
      <c r="I54">
        <v>274.14</v>
      </c>
      <c r="J54">
        <v>0.01</v>
      </c>
      <c r="K54">
        <v>36118.03</v>
      </c>
      <c r="L54" t="s">
        <v>104</v>
      </c>
    </row>
    <row r="55" spans="1:12">
      <c r="A55">
        <v>2025</v>
      </c>
      <c r="B55" s="87" t="s">
        <v>107</v>
      </c>
      <c r="C55" t="s">
        <v>160</v>
      </c>
      <c r="D55" t="s">
        <v>102</v>
      </c>
      <c r="E55" t="s">
        <v>116</v>
      </c>
      <c r="F55">
        <v>29</v>
      </c>
      <c r="G55" t="s">
        <v>166</v>
      </c>
      <c r="H55">
        <v>2915320000</v>
      </c>
      <c r="I55">
        <v>1442.2</v>
      </c>
      <c r="J55">
        <v>0</v>
      </c>
      <c r="K55">
        <v>45068627.07</v>
      </c>
      <c r="L55" t="s">
        <v>104</v>
      </c>
    </row>
    <row r="56" spans="1:12">
      <c r="A56">
        <v>2025</v>
      </c>
      <c r="B56" s="87" t="s">
        <v>108</v>
      </c>
      <c r="C56" t="s">
        <v>160</v>
      </c>
      <c r="D56" t="s">
        <v>102</v>
      </c>
      <c r="E56" t="s">
        <v>116</v>
      </c>
      <c r="F56">
        <v>29</v>
      </c>
      <c r="G56" t="s">
        <v>166</v>
      </c>
      <c r="H56">
        <v>2915320000</v>
      </c>
      <c r="I56">
        <v>582.16999999999996</v>
      </c>
      <c r="J56">
        <v>0</v>
      </c>
      <c r="K56">
        <v>195032.46</v>
      </c>
      <c r="L56" t="s">
        <v>104</v>
      </c>
    </row>
    <row r="57" spans="1:12">
      <c r="A57">
        <v>2025</v>
      </c>
      <c r="B57" s="87" t="s">
        <v>109</v>
      </c>
      <c r="C57" t="s">
        <v>160</v>
      </c>
      <c r="D57" t="s">
        <v>102</v>
      </c>
      <c r="E57" t="s">
        <v>116</v>
      </c>
      <c r="F57">
        <v>29</v>
      </c>
      <c r="G57" t="s">
        <v>166</v>
      </c>
      <c r="H57">
        <v>2915320000</v>
      </c>
      <c r="I57">
        <v>153.41</v>
      </c>
      <c r="J57">
        <v>0.01</v>
      </c>
      <c r="K57">
        <v>27492.42</v>
      </c>
      <c r="L57" t="s">
        <v>104</v>
      </c>
    </row>
    <row r="58" spans="1:12">
      <c r="A58">
        <v>2025</v>
      </c>
      <c r="B58" s="87" t="s">
        <v>110</v>
      </c>
      <c r="C58" t="s">
        <v>160</v>
      </c>
      <c r="D58" t="s">
        <v>102</v>
      </c>
      <c r="E58" t="s">
        <v>116</v>
      </c>
      <c r="F58">
        <v>29</v>
      </c>
      <c r="G58" t="s">
        <v>166</v>
      </c>
      <c r="H58">
        <v>2915320000</v>
      </c>
      <c r="I58">
        <v>249.77</v>
      </c>
      <c r="J58">
        <v>0</v>
      </c>
      <c r="K58">
        <v>267996.88</v>
      </c>
      <c r="L58" t="s">
        <v>104</v>
      </c>
    </row>
    <row r="59" spans="1:12">
      <c r="A59">
        <v>2025</v>
      </c>
      <c r="B59" s="87" t="s">
        <v>111</v>
      </c>
      <c r="C59" t="s">
        <v>160</v>
      </c>
      <c r="D59" t="s">
        <v>102</v>
      </c>
      <c r="E59" t="s">
        <v>116</v>
      </c>
      <c r="F59">
        <v>29</v>
      </c>
      <c r="G59" t="s">
        <v>166</v>
      </c>
      <c r="H59">
        <v>2915320000</v>
      </c>
      <c r="I59">
        <v>1704.99</v>
      </c>
      <c r="J59">
        <v>0.05</v>
      </c>
      <c r="K59">
        <v>35299.29</v>
      </c>
      <c r="L59" t="s">
        <v>104</v>
      </c>
    </row>
    <row r="60" spans="1:12">
      <c r="A60">
        <v>2025</v>
      </c>
      <c r="B60" s="87" t="s">
        <v>112</v>
      </c>
      <c r="C60" t="s">
        <v>160</v>
      </c>
      <c r="D60" t="s">
        <v>102</v>
      </c>
      <c r="E60" t="s">
        <v>116</v>
      </c>
      <c r="F60">
        <v>29</v>
      </c>
      <c r="G60" t="s">
        <v>166</v>
      </c>
      <c r="H60">
        <v>2915320000</v>
      </c>
      <c r="I60">
        <v>962.29</v>
      </c>
      <c r="J60">
        <v>0.01</v>
      </c>
      <c r="K60">
        <v>116755.02</v>
      </c>
      <c r="L60" t="s">
        <v>104</v>
      </c>
    </row>
    <row r="61" spans="1:12">
      <c r="A61">
        <v>2025</v>
      </c>
      <c r="B61">
        <v>10</v>
      </c>
      <c r="C61" t="s">
        <v>160</v>
      </c>
      <c r="D61" t="s">
        <v>102</v>
      </c>
      <c r="E61" t="s">
        <v>116</v>
      </c>
      <c r="F61">
        <v>29</v>
      </c>
      <c r="G61" t="s">
        <v>166</v>
      </c>
      <c r="H61">
        <v>2915320000</v>
      </c>
      <c r="I61">
        <v>646.52</v>
      </c>
      <c r="J61">
        <v>0</v>
      </c>
      <c r="K61">
        <v>216516.82</v>
      </c>
      <c r="L61" t="s">
        <v>104</v>
      </c>
    </row>
    <row r="62" spans="1:12">
      <c r="A62">
        <v>2025</v>
      </c>
      <c r="B62">
        <v>11</v>
      </c>
      <c r="C62" t="s">
        <v>160</v>
      </c>
      <c r="D62" t="s">
        <v>102</v>
      </c>
      <c r="E62" t="s">
        <v>116</v>
      </c>
      <c r="F62">
        <v>29</v>
      </c>
      <c r="G62" t="s">
        <v>166</v>
      </c>
      <c r="H62">
        <v>2915320000</v>
      </c>
      <c r="I62">
        <v>291.27999999999997</v>
      </c>
      <c r="J62">
        <v>0</v>
      </c>
      <c r="K62">
        <v>66623.34</v>
      </c>
      <c r="L62" t="s">
        <v>104</v>
      </c>
    </row>
    <row r="63" spans="1:12">
      <c r="A63">
        <v>2025</v>
      </c>
      <c r="B63" s="87" t="s">
        <v>110</v>
      </c>
      <c r="C63" t="s">
        <v>160</v>
      </c>
      <c r="D63" t="s">
        <v>102</v>
      </c>
      <c r="E63" t="s">
        <v>167</v>
      </c>
      <c r="F63">
        <v>29</v>
      </c>
      <c r="G63" t="s">
        <v>166</v>
      </c>
      <c r="H63">
        <v>2915320000</v>
      </c>
      <c r="I63">
        <v>65.959999999999994</v>
      </c>
      <c r="J63">
        <v>0.03</v>
      </c>
      <c r="K63">
        <v>2204.67</v>
      </c>
      <c r="L63" t="s">
        <v>104</v>
      </c>
    </row>
    <row r="64" spans="1:12">
      <c r="A64">
        <v>2025</v>
      </c>
      <c r="B64">
        <v>10</v>
      </c>
      <c r="C64" t="s">
        <v>160</v>
      </c>
      <c r="D64" t="s">
        <v>102</v>
      </c>
      <c r="E64" t="s">
        <v>167</v>
      </c>
      <c r="F64">
        <v>29</v>
      </c>
      <c r="G64" t="s">
        <v>166</v>
      </c>
      <c r="H64">
        <v>2915320000</v>
      </c>
      <c r="I64">
        <v>1.5</v>
      </c>
      <c r="J64">
        <v>0</v>
      </c>
      <c r="K64">
        <v>1662.86</v>
      </c>
      <c r="L64" t="s">
        <v>104</v>
      </c>
    </row>
    <row r="65" spans="1:12">
      <c r="A65">
        <v>2024</v>
      </c>
      <c r="B65">
        <v>12</v>
      </c>
      <c r="C65" t="s">
        <v>160</v>
      </c>
      <c r="D65" t="s">
        <v>102</v>
      </c>
      <c r="E65" t="s">
        <v>163</v>
      </c>
      <c r="F65">
        <v>29</v>
      </c>
      <c r="G65" t="s">
        <v>166</v>
      </c>
      <c r="H65">
        <v>2915320000</v>
      </c>
      <c r="I65">
        <v>10.27</v>
      </c>
      <c r="J65">
        <v>0</v>
      </c>
      <c r="K65">
        <v>6039.38</v>
      </c>
      <c r="L65" t="s">
        <v>104</v>
      </c>
    </row>
    <row r="66" spans="1:12">
      <c r="A66">
        <v>2025</v>
      </c>
      <c r="B66" s="87" t="s">
        <v>105</v>
      </c>
      <c r="C66" t="s">
        <v>160</v>
      </c>
      <c r="D66" t="s">
        <v>102</v>
      </c>
      <c r="E66" t="s">
        <v>163</v>
      </c>
      <c r="F66">
        <v>29</v>
      </c>
      <c r="G66" t="s">
        <v>166</v>
      </c>
      <c r="H66">
        <v>2915320000</v>
      </c>
      <c r="I66">
        <v>14.17</v>
      </c>
      <c r="J66">
        <v>0</v>
      </c>
      <c r="K66">
        <v>28330.84</v>
      </c>
      <c r="L66" t="s">
        <v>104</v>
      </c>
    </row>
    <row r="67" spans="1:12">
      <c r="A67">
        <v>2025</v>
      </c>
      <c r="B67" s="87" t="s">
        <v>117</v>
      </c>
      <c r="C67" t="s">
        <v>160</v>
      </c>
      <c r="D67" t="s">
        <v>102</v>
      </c>
      <c r="E67" t="s">
        <v>163</v>
      </c>
      <c r="F67">
        <v>29</v>
      </c>
      <c r="G67" t="s">
        <v>166</v>
      </c>
      <c r="H67">
        <v>2915320000</v>
      </c>
      <c r="I67">
        <v>11.33</v>
      </c>
      <c r="J67">
        <v>0</v>
      </c>
      <c r="K67">
        <v>113296.11</v>
      </c>
      <c r="L67" t="s">
        <v>104</v>
      </c>
    </row>
    <row r="68" spans="1:12">
      <c r="A68">
        <v>2025</v>
      </c>
      <c r="B68" s="87" t="s">
        <v>106</v>
      </c>
      <c r="C68" t="s">
        <v>160</v>
      </c>
      <c r="D68" t="s">
        <v>102</v>
      </c>
      <c r="E68" t="s">
        <v>163</v>
      </c>
      <c r="F68">
        <v>29</v>
      </c>
      <c r="G68" t="s">
        <v>166</v>
      </c>
      <c r="H68">
        <v>2915320000</v>
      </c>
      <c r="I68">
        <v>882.8</v>
      </c>
      <c r="J68">
        <v>0</v>
      </c>
      <c r="K68">
        <v>275874.06</v>
      </c>
      <c r="L68" t="s">
        <v>104</v>
      </c>
    </row>
    <row r="69" spans="1:12">
      <c r="A69">
        <v>2025</v>
      </c>
      <c r="B69" s="87" t="s">
        <v>107</v>
      </c>
      <c r="C69" t="s">
        <v>160</v>
      </c>
      <c r="D69" t="s">
        <v>102</v>
      </c>
      <c r="E69" t="s">
        <v>163</v>
      </c>
      <c r="F69">
        <v>29</v>
      </c>
      <c r="G69" t="s">
        <v>166</v>
      </c>
      <c r="H69">
        <v>2915320000</v>
      </c>
      <c r="I69">
        <v>861.51</v>
      </c>
      <c r="J69">
        <v>0.01</v>
      </c>
      <c r="K69">
        <v>60098.53</v>
      </c>
      <c r="L69" t="s">
        <v>104</v>
      </c>
    </row>
    <row r="70" spans="1:12">
      <c r="A70">
        <v>2025</v>
      </c>
      <c r="B70" s="87" t="s">
        <v>108</v>
      </c>
      <c r="C70" t="s">
        <v>160</v>
      </c>
      <c r="D70" t="s">
        <v>102</v>
      </c>
      <c r="E70" t="s">
        <v>163</v>
      </c>
      <c r="F70">
        <v>29</v>
      </c>
      <c r="G70" t="s">
        <v>166</v>
      </c>
      <c r="H70">
        <v>2915320000</v>
      </c>
      <c r="I70">
        <v>33.67</v>
      </c>
      <c r="J70">
        <v>0</v>
      </c>
      <c r="K70">
        <v>10862.32</v>
      </c>
      <c r="L70" t="s">
        <v>104</v>
      </c>
    </row>
    <row r="71" spans="1:12">
      <c r="A71">
        <v>2025</v>
      </c>
      <c r="B71" s="87" t="s">
        <v>109</v>
      </c>
      <c r="C71" t="s">
        <v>160</v>
      </c>
      <c r="D71" t="s">
        <v>102</v>
      </c>
      <c r="E71" t="s">
        <v>163</v>
      </c>
      <c r="F71">
        <v>29</v>
      </c>
      <c r="G71" t="s">
        <v>166</v>
      </c>
      <c r="H71">
        <v>2915320000</v>
      </c>
      <c r="I71">
        <v>8.11</v>
      </c>
      <c r="J71">
        <v>0</v>
      </c>
      <c r="K71">
        <v>4056.45</v>
      </c>
      <c r="L71" t="s">
        <v>104</v>
      </c>
    </row>
    <row r="72" spans="1:12">
      <c r="A72">
        <v>2025</v>
      </c>
      <c r="B72" s="87" t="s">
        <v>110</v>
      </c>
      <c r="C72" t="s">
        <v>160</v>
      </c>
      <c r="D72" t="s">
        <v>102</v>
      </c>
      <c r="E72" t="s">
        <v>163</v>
      </c>
      <c r="F72">
        <v>29</v>
      </c>
      <c r="G72" t="s">
        <v>166</v>
      </c>
      <c r="H72">
        <v>2915320000</v>
      </c>
      <c r="I72">
        <v>55.59</v>
      </c>
      <c r="J72">
        <v>0</v>
      </c>
      <c r="K72">
        <v>11184.6</v>
      </c>
      <c r="L72" t="s">
        <v>104</v>
      </c>
    </row>
    <row r="73" spans="1:12">
      <c r="A73">
        <v>2025</v>
      </c>
      <c r="B73" s="87" t="s">
        <v>111</v>
      </c>
      <c r="C73" t="s">
        <v>160</v>
      </c>
      <c r="D73" t="s">
        <v>102</v>
      </c>
      <c r="E73" t="s">
        <v>163</v>
      </c>
      <c r="F73">
        <v>29</v>
      </c>
      <c r="G73" t="s">
        <v>166</v>
      </c>
      <c r="H73">
        <v>2915320000</v>
      </c>
      <c r="I73">
        <v>66.89</v>
      </c>
      <c r="J73">
        <v>0</v>
      </c>
      <c r="K73">
        <v>29083.279999999999</v>
      </c>
      <c r="L73" t="s">
        <v>104</v>
      </c>
    </row>
    <row r="74" spans="1:12">
      <c r="A74">
        <v>2025</v>
      </c>
      <c r="B74" s="87" t="s">
        <v>112</v>
      </c>
      <c r="C74" t="s">
        <v>160</v>
      </c>
      <c r="D74" t="s">
        <v>102</v>
      </c>
      <c r="E74" t="s">
        <v>163</v>
      </c>
      <c r="F74">
        <v>29</v>
      </c>
      <c r="G74" t="s">
        <v>166</v>
      </c>
      <c r="H74">
        <v>2915320000</v>
      </c>
      <c r="I74">
        <v>25.19</v>
      </c>
      <c r="J74">
        <v>0.01</v>
      </c>
      <c r="K74">
        <v>2963.19</v>
      </c>
      <c r="L74" t="s">
        <v>104</v>
      </c>
    </row>
    <row r="75" spans="1:12">
      <c r="A75">
        <v>2025</v>
      </c>
      <c r="B75">
        <v>11</v>
      </c>
      <c r="C75" t="s">
        <v>160</v>
      </c>
      <c r="D75" t="s">
        <v>102</v>
      </c>
      <c r="E75" t="s">
        <v>163</v>
      </c>
      <c r="F75">
        <v>29</v>
      </c>
      <c r="G75" t="s">
        <v>166</v>
      </c>
      <c r="H75">
        <v>2915320000</v>
      </c>
      <c r="I75">
        <v>25.1</v>
      </c>
      <c r="J75">
        <v>0.01</v>
      </c>
      <c r="K75">
        <v>4402.9799999999996</v>
      </c>
      <c r="L75" t="s">
        <v>104</v>
      </c>
    </row>
    <row r="76" spans="1:12">
      <c r="A76">
        <v>2025</v>
      </c>
      <c r="B76" s="87" t="s">
        <v>111</v>
      </c>
      <c r="C76" t="s">
        <v>160</v>
      </c>
      <c r="D76" t="s">
        <v>102</v>
      </c>
      <c r="E76" t="s">
        <v>168</v>
      </c>
      <c r="F76">
        <v>29</v>
      </c>
      <c r="G76" t="s">
        <v>166</v>
      </c>
      <c r="H76">
        <v>2915320000</v>
      </c>
      <c r="I76">
        <v>1198889.67</v>
      </c>
      <c r="J76">
        <v>2298.66</v>
      </c>
      <c r="K76">
        <v>521.55999999999995</v>
      </c>
      <c r="L76" t="s">
        <v>104</v>
      </c>
    </row>
    <row r="77" spans="1:12">
      <c r="A77">
        <v>2025</v>
      </c>
      <c r="B77" s="87" t="s">
        <v>112</v>
      </c>
      <c r="C77" t="s">
        <v>160</v>
      </c>
      <c r="D77" t="s">
        <v>102</v>
      </c>
      <c r="E77" t="s">
        <v>168</v>
      </c>
      <c r="F77">
        <v>29</v>
      </c>
      <c r="G77" t="s">
        <v>166</v>
      </c>
      <c r="H77">
        <v>2915320000</v>
      </c>
      <c r="I77">
        <v>106674.72</v>
      </c>
      <c r="J77">
        <v>200</v>
      </c>
      <c r="K77">
        <v>533.37</v>
      </c>
      <c r="L77" t="s">
        <v>104</v>
      </c>
    </row>
    <row r="78" spans="1:12">
      <c r="A78">
        <v>2025</v>
      </c>
      <c r="B78">
        <v>10</v>
      </c>
      <c r="C78" t="s">
        <v>160</v>
      </c>
      <c r="D78" t="s">
        <v>102</v>
      </c>
      <c r="E78" t="s">
        <v>168</v>
      </c>
      <c r="F78">
        <v>29</v>
      </c>
      <c r="G78" t="s">
        <v>166</v>
      </c>
      <c r="H78">
        <v>2915320000</v>
      </c>
      <c r="I78">
        <v>67177.39</v>
      </c>
      <c r="J78">
        <v>124.69</v>
      </c>
      <c r="K78">
        <v>538.77</v>
      </c>
      <c r="L78" t="s">
        <v>104</v>
      </c>
    </row>
    <row r="79" spans="1:12">
      <c r="A79">
        <v>2025</v>
      </c>
      <c r="B79">
        <v>11</v>
      </c>
      <c r="C79" t="s">
        <v>160</v>
      </c>
      <c r="D79" t="s">
        <v>102</v>
      </c>
      <c r="E79" t="s">
        <v>168</v>
      </c>
      <c r="F79">
        <v>29</v>
      </c>
      <c r="G79" t="s">
        <v>166</v>
      </c>
      <c r="H79">
        <v>2915320000</v>
      </c>
      <c r="I79">
        <v>279296.84999999998</v>
      </c>
      <c r="J79">
        <v>524.64</v>
      </c>
      <c r="K79">
        <v>532.36</v>
      </c>
      <c r="L79" t="s">
        <v>104</v>
      </c>
    </row>
    <row r="80" spans="1:12">
      <c r="A80">
        <v>2025</v>
      </c>
      <c r="B80" s="87" t="s">
        <v>112</v>
      </c>
      <c r="C80" t="s">
        <v>160</v>
      </c>
      <c r="D80" t="s">
        <v>102</v>
      </c>
      <c r="E80" t="s">
        <v>119</v>
      </c>
      <c r="F80">
        <v>29</v>
      </c>
      <c r="G80" t="s">
        <v>166</v>
      </c>
      <c r="H80">
        <v>2915320000</v>
      </c>
      <c r="I80">
        <v>1573261.73</v>
      </c>
      <c r="J80">
        <v>2993.33</v>
      </c>
      <c r="K80">
        <v>525.59</v>
      </c>
      <c r="L80" t="s">
        <v>104</v>
      </c>
    </row>
    <row r="81" spans="1:12">
      <c r="A81">
        <v>2025</v>
      </c>
      <c r="B81">
        <v>10</v>
      </c>
      <c r="C81" t="s">
        <v>160</v>
      </c>
      <c r="D81" t="s">
        <v>102</v>
      </c>
      <c r="E81" t="s">
        <v>119</v>
      </c>
      <c r="F81">
        <v>29</v>
      </c>
      <c r="G81" t="s">
        <v>166</v>
      </c>
      <c r="H81">
        <v>2915320000</v>
      </c>
      <c r="I81">
        <v>3057200.05</v>
      </c>
      <c r="J81">
        <v>5765.88</v>
      </c>
      <c r="K81">
        <v>530.22</v>
      </c>
      <c r="L81" t="s">
        <v>104</v>
      </c>
    </row>
    <row r="82" spans="1:12">
      <c r="A82">
        <v>2025</v>
      </c>
      <c r="B82">
        <v>11</v>
      </c>
      <c r="C82" t="s">
        <v>160</v>
      </c>
      <c r="D82" t="s">
        <v>102</v>
      </c>
      <c r="E82" t="s">
        <v>119</v>
      </c>
      <c r="F82">
        <v>29</v>
      </c>
      <c r="G82" t="s">
        <v>166</v>
      </c>
      <c r="H82">
        <v>2915320000</v>
      </c>
      <c r="I82">
        <v>1643094.94</v>
      </c>
      <c r="J82">
        <v>3050.13</v>
      </c>
      <c r="K82">
        <v>538.70000000000005</v>
      </c>
      <c r="L82" t="s">
        <v>104</v>
      </c>
    </row>
    <row r="83" spans="1:12">
      <c r="A83">
        <v>2024</v>
      </c>
      <c r="B83">
        <v>12</v>
      </c>
      <c r="C83" t="s">
        <v>160</v>
      </c>
      <c r="D83" t="s">
        <v>102</v>
      </c>
      <c r="E83" t="s">
        <v>103</v>
      </c>
      <c r="F83">
        <v>29</v>
      </c>
      <c r="G83" t="s">
        <v>166</v>
      </c>
      <c r="H83">
        <v>2915320000</v>
      </c>
      <c r="I83">
        <v>154.79</v>
      </c>
      <c r="J83">
        <v>0</v>
      </c>
      <c r="K83">
        <v>47193.25</v>
      </c>
      <c r="L83" t="s">
        <v>104</v>
      </c>
    </row>
    <row r="84" spans="1:12">
      <c r="A84">
        <v>2025</v>
      </c>
      <c r="B84" s="87" t="s">
        <v>105</v>
      </c>
      <c r="C84" t="s">
        <v>160</v>
      </c>
      <c r="D84" t="s">
        <v>102</v>
      </c>
      <c r="E84" t="s">
        <v>103</v>
      </c>
      <c r="F84">
        <v>29</v>
      </c>
      <c r="G84" t="s">
        <v>166</v>
      </c>
      <c r="H84">
        <v>2915320000</v>
      </c>
      <c r="I84">
        <v>4909.1099999999997</v>
      </c>
      <c r="J84">
        <v>0.09</v>
      </c>
      <c r="K84">
        <v>51969.1</v>
      </c>
      <c r="L84" t="s">
        <v>104</v>
      </c>
    </row>
    <row r="85" spans="1:12">
      <c r="A85">
        <v>2025</v>
      </c>
      <c r="B85" s="87" t="s">
        <v>117</v>
      </c>
      <c r="C85" t="s">
        <v>160</v>
      </c>
      <c r="D85" t="s">
        <v>102</v>
      </c>
      <c r="E85" t="s">
        <v>103</v>
      </c>
      <c r="F85">
        <v>29</v>
      </c>
      <c r="G85" t="s">
        <v>166</v>
      </c>
      <c r="H85">
        <v>2915320000</v>
      </c>
      <c r="I85">
        <v>55.84</v>
      </c>
      <c r="J85">
        <v>0</v>
      </c>
      <c r="K85">
        <v>53383.17</v>
      </c>
      <c r="L85" t="s">
        <v>104</v>
      </c>
    </row>
    <row r="86" spans="1:12">
      <c r="A86">
        <v>2025</v>
      </c>
      <c r="B86" s="87" t="s">
        <v>106</v>
      </c>
      <c r="C86" t="s">
        <v>160</v>
      </c>
      <c r="D86" t="s">
        <v>102</v>
      </c>
      <c r="E86" t="s">
        <v>103</v>
      </c>
      <c r="F86">
        <v>29</v>
      </c>
      <c r="G86" t="s">
        <v>166</v>
      </c>
      <c r="H86">
        <v>2915320000</v>
      </c>
      <c r="I86">
        <v>1895.91</v>
      </c>
      <c r="J86">
        <v>0</v>
      </c>
      <c r="K86">
        <v>401250.33</v>
      </c>
      <c r="L86" t="s">
        <v>104</v>
      </c>
    </row>
    <row r="87" spans="1:12">
      <c r="A87">
        <v>2025</v>
      </c>
      <c r="B87" s="87" t="s">
        <v>107</v>
      </c>
      <c r="C87" t="s">
        <v>160</v>
      </c>
      <c r="D87" t="s">
        <v>102</v>
      </c>
      <c r="E87" t="s">
        <v>103</v>
      </c>
      <c r="F87">
        <v>29</v>
      </c>
      <c r="G87" t="s">
        <v>166</v>
      </c>
      <c r="H87">
        <v>2915320000</v>
      </c>
      <c r="I87">
        <v>3681.21</v>
      </c>
      <c r="J87">
        <v>0</v>
      </c>
      <c r="K87">
        <v>803232.59</v>
      </c>
      <c r="L87" t="s">
        <v>104</v>
      </c>
    </row>
    <row r="88" spans="1:12">
      <c r="A88">
        <v>2025</v>
      </c>
      <c r="B88" s="87" t="s">
        <v>108</v>
      </c>
      <c r="C88" t="s">
        <v>160</v>
      </c>
      <c r="D88" t="s">
        <v>102</v>
      </c>
      <c r="E88" t="s">
        <v>103</v>
      </c>
      <c r="F88">
        <v>29</v>
      </c>
      <c r="G88" t="s">
        <v>166</v>
      </c>
      <c r="H88">
        <v>2915320000</v>
      </c>
      <c r="I88">
        <v>193.81</v>
      </c>
      <c r="J88">
        <v>0</v>
      </c>
      <c r="K88">
        <v>56985.55</v>
      </c>
      <c r="L88" t="s">
        <v>104</v>
      </c>
    </row>
    <row r="89" spans="1:12">
      <c r="A89">
        <v>2025</v>
      </c>
      <c r="B89" s="87" t="s">
        <v>109</v>
      </c>
      <c r="C89" t="s">
        <v>160</v>
      </c>
      <c r="D89" t="s">
        <v>102</v>
      </c>
      <c r="E89" t="s">
        <v>103</v>
      </c>
      <c r="F89">
        <v>29</v>
      </c>
      <c r="G89" t="s">
        <v>166</v>
      </c>
      <c r="H89">
        <v>2915320000</v>
      </c>
      <c r="I89">
        <v>40.56</v>
      </c>
      <c r="J89">
        <v>0</v>
      </c>
      <c r="K89">
        <v>108752.1</v>
      </c>
      <c r="L89" t="s">
        <v>104</v>
      </c>
    </row>
    <row r="90" spans="1:12">
      <c r="A90">
        <v>2025</v>
      </c>
      <c r="B90" s="87" t="s">
        <v>110</v>
      </c>
      <c r="C90" t="s">
        <v>160</v>
      </c>
      <c r="D90" t="s">
        <v>102</v>
      </c>
      <c r="E90" t="s">
        <v>103</v>
      </c>
      <c r="F90">
        <v>29</v>
      </c>
      <c r="G90" t="s">
        <v>166</v>
      </c>
      <c r="H90">
        <v>2915320000</v>
      </c>
      <c r="I90">
        <v>50.4</v>
      </c>
      <c r="J90">
        <v>0</v>
      </c>
      <c r="K90">
        <v>94028.58</v>
      </c>
      <c r="L90" t="s">
        <v>104</v>
      </c>
    </row>
    <row r="91" spans="1:12">
      <c r="A91">
        <v>2025</v>
      </c>
      <c r="B91" s="87" t="s">
        <v>111</v>
      </c>
      <c r="C91" t="s">
        <v>160</v>
      </c>
      <c r="D91" t="s">
        <v>102</v>
      </c>
      <c r="E91" t="s">
        <v>103</v>
      </c>
      <c r="F91">
        <v>29</v>
      </c>
      <c r="G91" t="s">
        <v>166</v>
      </c>
      <c r="H91">
        <v>2915320000</v>
      </c>
      <c r="I91">
        <v>57.23</v>
      </c>
      <c r="J91">
        <v>0</v>
      </c>
      <c r="K91">
        <v>14144.69</v>
      </c>
      <c r="L91" t="s">
        <v>104</v>
      </c>
    </row>
    <row r="92" spans="1:12">
      <c r="A92">
        <v>2025</v>
      </c>
      <c r="B92" s="87" t="s">
        <v>112</v>
      </c>
      <c r="C92" t="s">
        <v>160</v>
      </c>
      <c r="D92" t="s">
        <v>102</v>
      </c>
      <c r="E92" t="s">
        <v>103</v>
      </c>
      <c r="F92">
        <v>29</v>
      </c>
      <c r="G92" t="s">
        <v>166</v>
      </c>
      <c r="H92">
        <v>2915320000</v>
      </c>
      <c r="I92">
        <v>12.59</v>
      </c>
      <c r="J92">
        <v>0</v>
      </c>
      <c r="K92">
        <v>547545.36</v>
      </c>
      <c r="L92" t="s">
        <v>104</v>
      </c>
    </row>
    <row r="93" spans="1:12">
      <c r="A93">
        <v>2025</v>
      </c>
      <c r="B93">
        <v>10</v>
      </c>
      <c r="C93" t="s">
        <v>160</v>
      </c>
      <c r="D93" t="s">
        <v>102</v>
      </c>
      <c r="E93" t="s">
        <v>103</v>
      </c>
      <c r="F93">
        <v>29</v>
      </c>
      <c r="G93" t="s">
        <v>166</v>
      </c>
      <c r="H93">
        <v>2915320000</v>
      </c>
      <c r="I93">
        <v>43.4</v>
      </c>
      <c r="J93">
        <v>0</v>
      </c>
      <c r="K93">
        <v>23308.59</v>
      </c>
      <c r="L93" t="s">
        <v>104</v>
      </c>
    </row>
    <row r="94" spans="1:12">
      <c r="A94">
        <v>2025</v>
      </c>
      <c r="B94">
        <v>11</v>
      </c>
      <c r="C94" t="s">
        <v>160</v>
      </c>
      <c r="D94" t="s">
        <v>102</v>
      </c>
      <c r="E94" t="s">
        <v>103</v>
      </c>
      <c r="F94">
        <v>29</v>
      </c>
      <c r="G94" t="s">
        <v>166</v>
      </c>
      <c r="H94">
        <v>2915320000</v>
      </c>
      <c r="I94">
        <v>49.43</v>
      </c>
      <c r="J94">
        <v>0</v>
      </c>
      <c r="K94">
        <v>355636.51</v>
      </c>
      <c r="L9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B568-390D-4135-B490-C47DE2BA566E}">
  <sheetPr>
    <tabColor theme="4"/>
  </sheetPr>
  <dimension ref="A1:M78"/>
  <sheetViews>
    <sheetView tabSelected="1" topLeftCell="A85" workbookViewId="0">
      <selection activeCell="H28" sqref="H28"/>
    </sheetView>
  </sheetViews>
  <sheetFormatPr defaultColWidth="7.75" defaultRowHeight="15.75"/>
  <cols>
    <col min="1" max="1" width="17.875" customWidth="1"/>
    <col min="2" max="2" width="29.125" customWidth="1"/>
    <col min="3" max="3" width="14.875" customWidth="1"/>
    <col min="4" max="4" width="9.375" customWidth="1"/>
    <col min="5" max="5" width="12.375" customWidth="1"/>
    <col min="6" max="6" width="16.25" customWidth="1"/>
    <col min="7" max="7" width="15.25" customWidth="1"/>
    <col min="8" max="8" width="39.875" customWidth="1"/>
    <col min="9" max="9" width="14.875" customWidth="1"/>
    <col min="10" max="10" width="10.625" customWidth="1"/>
  </cols>
  <sheetData>
    <row r="1" spans="1:8" ht="20.25" thickBot="1">
      <c r="A1" s="11" t="s">
        <v>0</v>
      </c>
      <c r="B1" s="11"/>
      <c r="C1" s="11"/>
      <c r="D1" s="11"/>
      <c r="E1" s="11"/>
      <c r="F1" s="11"/>
      <c r="G1" s="11"/>
    </row>
    <row r="2" spans="1:8" ht="16.5" thickTop="1"/>
    <row r="3" spans="1:8">
      <c r="A3" s="12" t="s">
        <v>1</v>
      </c>
      <c r="B3" s="124" t="s">
        <v>2</v>
      </c>
      <c r="C3" s="125"/>
      <c r="D3" s="125"/>
      <c r="E3" s="125"/>
      <c r="F3" s="125"/>
      <c r="G3" s="126"/>
    </row>
    <row r="4" spans="1:8">
      <c r="A4" s="12" t="s">
        <v>3</v>
      </c>
      <c r="B4" t="s">
        <v>4</v>
      </c>
    </row>
    <row r="5" spans="1:8">
      <c r="A5" s="12" t="s">
        <v>5</v>
      </c>
      <c r="B5" t="s">
        <v>6</v>
      </c>
    </row>
    <row r="6" spans="1:8">
      <c r="A6" s="12" t="s">
        <v>7</v>
      </c>
      <c r="B6" t="s">
        <v>6</v>
      </c>
    </row>
    <row r="7" spans="1:8">
      <c r="A7" s="13" t="s">
        <v>8</v>
      </c>
      <c r="B7" s="14"/>
      <c r="C7" s="15" t="s">
        <v>6</v>
      </c>
      <c r="D7" s="14" t="s">
        <v>10</v>
      </c>
    </row>
    <row r="8" spans="1:8">
      <c r="A8" s="12"/>
    </row>
    <row r="9" spans="1:8" ht="89.25" customHeight="1">
      <c r="A9" s="58"/>
      <c r="B9" s="57" t="s">
        <v>11</v>
      </c>
      <c r="C9" s="57" t="s">
        <v>12</v>
      </c>
      <c r="D9" s="56" t="s">
        <v>13</v>
      </c>
      <c r="E9" s="56" t="s">
        <v>120</v>
      </c>
      <c r="F9" s="56" t="s">
        <v>15</v>
      </c>
      <c r="G9" s="56" t="s">
        <v>121</v>
      </c>
    </row>
    <row r="10" spans="1:8">
      <c r="A10" s="12" t="s">
        <v>17</v>
      </c>
      <c r="B10" s="37" t="s">
        <v>18</v>
      </c>
      <c r="C10" s="16">
        <v>290121</v>
      </c>
      <c r="D10" s="48" t="s">
        <v>19</v>
      </c>
      <c r="E10" s="17">
        <f>'Korea Raw Material'!E5</f>
        <v>667.18233540273525</v>
      </c>
      <c r="F10" s="113" t="s">
        <v>6</v>
      </c>
      <c r="G10" s="18" t="s">
        <v>6</v>
      </c>
    </row>
    <row r="11" spans="1:8">
      <c r="A11" s="12"/>
      <c r="B11" s="37" t="s">
        <v>20</v>
      </c>
      <c r="C11" s="16">
        <v>280110</v>
      </c>
      <c r="D11" s="48" t="s">
        <v>19</v>
      </c>
      <c r="E11" s="17">
        <f>'Korea Raw Material'!C9</f>
        <v>71.260000000000005</v>
      </c>
      <c r="F11" s="113" t="s">
        <v>6</v>
      </c>
      <c r="G11" s="18" t="s">
        <v>6</v>
      </c>
      <c r="H11" s="25"/>
    </row>
    <row r="12" spans="1:8">
      <c r="A12" s="12"/>
      <c r="B12" s="37" t="s">
        <v>21</v>
      </c>
      <c r="C12" s="16"/>
      <c r="D12" s="48" t="s">
        <v>22</v>
      </c>
      <c r="E12" s="17"/>
      <c r="F12" s="114"/>
      <c r="G12" s="18" t="s">
        <v>6</v>
      </c>
      <c r="H12" s="25" t="s">
        <v>23</v>
      </c>
    </row>
    <row r="13" spans="1:8">
      <c r="A13" s="12"/>
      <c r="B13" s="37" t="s">
        <v>24</v>
      </c>
      <c r="C13" s="16">
        <v>291532</v>
      </c>
      <c r="D13" s="48" t="s">
        <v>22</v>
      </c>
      <c r="E13" s="17">
        <f>'Korea Raw Material'!E7</f>
        <v>555.24997487888106</v>
      </c>
      <c r="F13" s="113" t="s">
        <v>6</v>
      </c>
      <c r="G13" s="18" t="s">
        <v>6</v>
      </c>
    </row>
    <row r="14" spans="1:8">
      <c r="A14" s="19"/>
      <c r="B14" s="37" t="s">
        <v>25</v>
      </c>
      <c r="C14" s="16"/>
      <c r="D14" s="48" t="s">
        <v>22</v>
      </c>
      <c r="E14" s="17"/>
      <c r="F14" s="114"/>
      <c r="G14" s="18" t="s">
        <v>6</v>
      </c>
      <c r="H14" s="25" t="s">
        <v>26</v>
      </c>
    </row>
    <row r="15" spans="1:8">
      <c r="A15" s="40"/>
      <c r="B15" s="30" t="s">
        <v>27</v>
      </c>
      <c r="C15" s="43"/>
      <c r="D15" s="51"/>
      <c r="E15" s="30"/>
      <c r="F15" s="116"/>
      <c r="G15" s="116">
        <f>SUM(G10:G14)</f>
        <v>0</v>
      </c>
    </row>
    <row r="16" spans="1:8" ht="17.25">
      <c r="A16" s="12" t="s">
        <v>28</v>
      </c>
      <c r="B16" s="37" t="s">
        <v>29</v>
      </c>
      <c r="C16" s="54"/>
      <c r="D16" s="48" t="s">
        <v>22</v>
      </c>
      <c r="E16" s="53"/>
      <c r="F16" s="118"/>
      <c r="G16" s="18"/>
    </row>
    <row r="17" spans="1:13">
      <c r="A17" s="19"/>
      <c r="B17" s="37" t="s">
        <v>30</v>
      </c>
      <c r="C17" s="39"/>
      <c r="D17" s="48"/>
      <c r="E17" s="37"/>
      <c r="F17" s="117"/>
      <c r="G17" s="18"/>
    </row>
    <row r="18" spans="1:13">
      <c r="A18" s="40"/>
      <c r="B18" s="30" t="s">
        <v>31</v>
      </c>
      <c r="C18" s="43"/>
      <c r="D18" s="51"/>
      <c r="E18" s="30"/>
      <c r="F18" s="116"/>
      <c r="G18" s="116">
        <f>SUM(G16:G17)</f>
        <v>0</v>
      </c>
    </row>
    <row r="19" spans="1:13">
      <c r="A19" s="12" t="s">
        <v>32</v>
      </c>
      <c r="B19" s="37" t="s">
        <v>33</v>
      </c>
      <c r="C19" s="39" t="s">
        <v>34</v>
      </c>
      <c r="D19" s="48" t="s">
        <v>35</v>
      </c>
      <c r="E19" s="52">
        <f>'Korea Raw Material'!C17</f>
        <v>60.36</v>
      </c>
      <c r="F19" s="120" t="s">
        <v>6</v>
      </c>
      <c r="G19" s="18" t="s">
        <v>6</v>
      </c>
      <c r="H19" s="25" t="s">
        <v>36</v>
      </c>
    </row>
    <row r="20" spans="1:13">
      <c r="A20" s="19"/>
      <c r="B20" s="37" t="s">
        <v>37</v>
      </c>
      <c r="C20" s="50" t="s">
        <v>34</v>
      </c>
      <c r="D20" s="48" t="s">
        <v>38</v>
      </c>
      <c r="E20" s="52">
        <f>'Korea Raw Material'!C22</f>
        <v>7.86</v>
      </c>
      <c r="F20" s="120" t="s">
        <v>6</v>
      </c>
      <c r="G20" s="18" t="s">
        <v>6</v>
      </c>
      <c r="H20" s="25" t="s">
        <v>36</v>
      </c>
      <c r="M20" s="25"/>
    </row>
    <row r="21" spans="1:13">
      <c r="A21" s="19"/>
      <c r="B21" s="37" t="s">
        <v>39</v>
      </c>
      <c r="C21" s="50" t="s">
        <v>34</v>
      </c>
      <c r="D21" s="48" t="s">
        <v>38</v>
      </c>
      <c r="E21" s="52">
        <f>'Korea Raw Material'!C23</f>
        <v>9.2470588235294127</v>
      </c>
      <c r="F21" s="120" t="s">
        <v>6</v>
      </c>
      <c r="G21" s="18" t="s">
        <v>6</v>
      </c>
      <c r="H21" s="25" t="s">
        <v>36</v>
      </c>
    </row>
    <row r="22" spans="1:13">
      <c r="A22" s="19"/>
      <c r="B22" s="37" t="s">
        <v>40</v>
      </c>
      <c r="C22" s="50" t="s">
        <v>34</v>
      </c>
      <c r="D22" s="48" t="s">
        <v>41</v>
      </c>
      <c r="E22" s="52"/>
      <c r="F22" s="120"/>
      <c r="G22" s="18"/>
    </row>
    <row r="23" spans="1:13">
      <c r="A23" s="40"/>
      <c r="B23" s="30" t="s">
        <v>42</v>
      </c>
      <c r="C23" s="43"/>
      <c r="D23" s="51"/>
      <c r="E23" s="30"/>
      <c r="F23" s="116"/>
      <c r="G23" s="116">
        <f>SUM(G19:G22)</f>
        <v>0</v>
      </c>
    </row>
    <row r="24" spans="1:13">
      <c r="A24" s="47" t="s">
        <v>43</v>
      </c>
      <c r="B24" s="37" t="s">
        <v>43</v>
      </c>
      <c r="C24" s="39" t="s">
        <v>34</v>
      </c>
      <c r="D24" s="48" t="s">
        <v>44</v>
      </c>
      <c r="E24" s="52">
        <f>'Korea Raw Material'!C30</f>
        <v>12.2</v>
      </c>
      <c r="F24" s="21" t="s">
        <v>6</v>
      </c>
      <c r="G24" s="18" t="s">
        <v>6</v>
      </c>
      <c r="H24" s="25"/>
    </row>
    <row r="25" spans="1:13">
      <c r="A25" s="30"/>
      <c r="B25" s="30" t="s">
        <v>45</v>
      </c>
      <c r="C25" s="43"/>
      <c r="D25" s="51"/>
      <c r="E25" s="30"/>
      <c r="F25" s="116"/>
      <c r="G25" s="116">
        <f>SUM(G24:G24)</f>
        <v>0</v>
      </c>
    </row>
    <row r="26" spans="1:13">
      <c r="A26" s="47" t="s">
        <v>46</v>
      </c>
      <c r="B26" s="37" t="s">
        <v>47</v>
      </c>
      <c r="C26" s="50"/>
      <c r="D26" s="48" t="s">
        <v>48</v>
      </c>
      <c r="E26" s="37"/>
      <c r="F26" s="117"/>
      <c r="G26" s="18" t="s">
        <v>6</v>
      </c>
    </row>
    <row r="27" spans="1:13">
      <c r="A27" s="46"/>
      <c r="B27" s="37" t="s">
        <v>49</v>
      </c>
      <c r="C27" s="49"/>
      <c r="D27" s="48" t="s">
        <v>50</v>
      </c>
      <c r="E27" s="37"/>
      <c r="F27" s="117"/>
      <c r="G27" s="18"/>
    </row>
    <row r="28" spans="1:13">
      <c r="A28" s="46"/>
      <c r="B28" s="37" t="s">
        <v>51</v>
      </c>
      <c r="C28" s="49"/>
      <c r="D28" s="48" t="s">
        <v>50</v>
      </c>
      <c r="E28" s="37"/>
      <c r="F28" s="117"/>
      <c r="G28" s="18"/>
      <c r="H28" s="91">
        <f>SUM(G10,G12,G13,G14)</f>
        <v>0</v>
      </c>
      <c r="I28" s="92">
        <f>H28/0.89</f>
        <v>0</v>
      </c>
    </row>
    <row r="29" spans="1:13" ht="28.5">
      <c r="A29" s="46"/>
      <c r="B29" s="37" t="s">
        <v>52</v>
      </c>
      <c r="C29" s="39"/>
      <c r="D29" s="48" t="s">
        <v>53</v>
      </c>
      <c r="E29" s="37"/>
      <c r="F29" s="117"/>
      <c r="G29" s="18"/>
    </row>
    <row r="30" spans="1:13">
      <c r="A30" s="30"/>
      <c r="B30" s="30" t="s">
        <v>54</v>
      </c>
      <c r="C30" s="43"/>
      <c r="D30" s="42"/>
      <c r="E30" s="30"/>
      <c r="F30" s="116"/>
      <c r="G30" s="116">
        <f>SUM(G26:G29)</f>
        <v>0</v>
      </c>
    </row>
    <row r="31" spans="1:13">
      <c r="A31" s="47" t="s">
        <v>55</v>
      </c>
      <c r="B31" s="37" t="s">
        <v>56</v>
      </c>
      <c r="C31" s="39"/>
      <c r="D31" s="38"/>
      <c r="E31" s="37"/>
      <c r="F31" s="117"/>
      <c r="G31" s="18">
        <v>0</v>
      </c>
      <c r="H31" s="25"/>
    </row>
    <row r="32" spans="1:13">
      <c r="A32" s="46"/>
      <c r="B32" s="37" t="s">
        <v>56</v>
      </c>
      <c r="C32" s="39"/>
      <c r="D32" s="38"/>
      <c r="E32" s="37"/>
      <c r="F32" s="117"/>
      <c r="G32" s="18"/>
    </row>
    <row r="33" spans="1:10">
      <c r="A33" s="46"/>
      <c r="B33" s="37" t="s">
        <v>56</v>
      </c>
      <c r="C33" s="39"/>
      <c r="D33" s="38"/>
      <c r="E33" s="37"/>
      <c r="F33" s="117"/>
      <c r="G33" s="18"/>
    </row>
    <row r="34" spans="1:10">
      <c r="A34" s="30"/>
      <c r="B34" s="30" t="s">
        <v>57</v>
      </c>
      <c r="C34" s="43"/>
      <c r="D34" s="42"/>
      <c r="E34" s="30"/>
      <c r="F34" s="116"/>
      <c r="G34" s="116">
        <f>SUM(G31:G33)</f>
        <v>0</v>
      </c>
    </row>
    <row r="35" spans="1:10">
      <c r="A35" s="31" t="s">
        <v>58</v>
      </c>
      <c r="B35" s="30"/>
      <c r="C35" s="43"/>
      <c r="D35" s="42"/>
      <c r="E35" s="30"/>
      <c r="F35" s="116"/>
      <c r="G35" s="116">
        <f>G34+G30+G25+G23+G18+G15</f>
        <v>0</v>
      </c>
    </row>
    <row r="36" spans="1:10">
      <c r="A36" s="45"/>
      <c r="B36" s="32"/>
      <c r="C36" s="33"/>
      <c r="D36" s="44"/>
      <c r="E36" s="32"/>
      <c r="F36" s="32"/>
      <c r="G36" s="18"/>
    </row>
    <row r="37" spans="1:10">
      <c r="A37" s="28" t="s">
        <v>59</v>
      </c>
      <c r="B37" s="30"/>
      <c r="C37" s="43"/>
      <c r="D37" s="42"/>
      <c r="E37" s="30"/>
      <c r="F37" s="115"/>
      <c r="G37" s="116"/>
    </row>
    <row r="38" spans="1:10">
      <c r="A38" s="40"/>
      <c r="B38" s="37" t="s">
        <v>60</v>
      </c>
      <c r="C38" s="39"/>
      <c r="D38" s="38"/>
      <c r="E38" s="37"/>
      <c r="F38" s="117"/>
      <c r="G38" s="18" t="s">
        <v>6</v>
      </c>
    </row>
    <row r="39" spans="1:10">
      <c r="A39" s="40"/>
      <c r="B39" s="37" t="s">
        <v>61</v>
      </c>
      <c r="C39" s="39"/>
      <c r="D39" s="38"/>
      <c r="E39" s="37"/>
      <c r="F39" s="117"/>
      <c r="G39" s="18" t="s">
        <v>6</v>
      </c>
    </row>
    <row r="40" spans="1:10">
      <c r="A40" s="40"/>
      <c r="B40" s="37" t="s">
        <v>62</v>
      </c>
      <c r="C40" s="39"/>
      <c r="D40" s="38"/>
      <c r="E40" s="37"/>
      <c r="F40" s="117"/>
      <c r="G40" s="18" t="s">
        <v>6</v>
      </c>
      <c r="J40" s="18"/>
    </row>
    <row r="41" spans="1:10">
      <c r="A41" s="40"/>
      <c r="B41" s="37" t="s">
        <v>63</v>
      </c>
      <c r="C41" s="39"/>
      <c r="D41" s="38"/>
      <c r="E41" s="37"/>
      <c r="F41" s="37"/>
      <c r="G41" s="18"/>
    </row>
    <row r="42" spans="1:10">
      <c r="A42" s="31" t="s">
        <v>64</v>
      </c>
      <c r="B42" s="30"/>
      <c r="C42" s="36"/>
      <c r="D42" s="35"/>
      <c r="E42" s="31"/>
      <c r="F42" s="31"/>
      <c r="G42" s="20">
        <f>SUM(G38:G41)</f>
        <v>0</v>
      </c>
    </row>
    <row r="43" spans="1:10">
      <c r="A43" s="34"/>
      <c r="B43" s="32"/>
      <c r="C43" s="33"/>
      <c r="D43" s="32"/>
      <c r="E43" s="32"/>
      <c r="F43" s="32"/>
      <c r="G43" s="18"/>
    </row>
    <row r="44" spans="1:10" ht="25.5" customHeight="1">
      <c r="A44" s="31"/>
      <c r="B44" s="30" t="s">
        <v>65</v>
      </c>
      <c r="C44" s="29"/>
      <c r="D44" s="28"/>
      <c r="E44" s="28"/>
      <c r="F44" s="28"/>
      <c r="G44" s="110">
        <v>613.30999999999995</v>
      </c>
    </row>
    <row r="45" spans="1:10">
      <c r="A45" s="27"/>
      <c r="B45" s="27"/>
      <c r="C45" s="27"/>
      <c r="D45" s="27"/>
      <c r="E45" s="27"/>
      <c r="F45" s="27"/>
      <c r="G45" s="27"/>
    </row>
    <row r="46" spans="1:10">
      <c r="A46" s="27"/>
      <c r="B46" s="27"/>
      <c r="C46" s="27"/>
      <c r="D46" s="27"/>
      <c r="E46" s="27"/>
      <c r="F46" s="27"/>
      <c r="G46" s="27"/>
    </row>
    <row r="47" spans="1:10">
      <c r="A47" s="22" t="s">
        <v>66</v>
      </c>
    </row>
    <row r="48" spans="1:10">
      <c r="A48" s="22" t="s">
        <v>67</v>
      </c>
    </row>
    <row r="49" spans="1:11">
      <c r="A49" s="22" t="s">
        <v>68</v>
      </c>
    </row>
    <row r="50" spans="1:11">
      <c r="A50" s="22"/>
    </row>
    <row r="53" spans="1:11">
      <c r="A53" s="60" t="s">
        <v>122</v>
      </c>
    </row>
    <row r="55" spans="1:11">
      <c r="A55" s="61" t="s">
        <v>169</v>
      </c>
      <c r="H55" s="93" t="s">
        <v>170</v>
      </c>
      <c r="I55" s="94"/>
      <c r="J55" s="94"/>
      <c r="K55" s="94"/>
    </row>
    <row r="56" spans="1:11">
      <c r="A56" s="24" t="s">
        <v>171</v>
      </c>
      <c r="H56" s="94" t="s">
        <v>172</v>
      </c>
      <c r="I56" s="94"/>
      <c r="J56" s="94"/>
      <c r="K56" s="94"/>
    </row>
    <row r="57" spans="1:11">
      <c r="H57" s="94" t="s">
        <v>173</v>
      </c>
      <c r="I57" s="94"/>
      <c r="J57" s="94"/>
      <c r="K57" s="94"/>
    </row>
    <row r="58" spans="1:11" ht="30">
      <c r="B58" s="62" t="s">
        <v>174</v>
      </c>
      <c r="C58" s="63" t="s">
        <v>175</v>
      </c>
      <c r="H58" s="94"/>
      <c r="I58" s="94"/>
      <c r="J58" s="94"/>
      <c r="K58" s="94"/>
    </row>
    <row r="59" spans="1:11" ht="30">
      <c r="B59" s="1" t="s">
        <v>176</v>
      </c>
      <c r="C59" s="7">
        <v>23538863</v>
      </c>
      <c r="H59" s="95" t="s">
        <v>177</v>
      </c>
      <c r="I59" s="96" t="s">
        <v>175</v>
      </c>
      <c r="J59" s="94"/>
      <c r="K59" s="94"/>
    </row>
    <row r="60" spans="1:11">
      <c r="B60" s="1" t="s">
        <v>128</v>
      </c>
      <c r="C60" s="7">
        <v>-19618679</v>
      </c>
      <c r="H60" s="97" t="s">
        <v>178</v>
      </c>
      <c r="I60" s="98">
        <v>7305296</v>
      </c>
      <c r="J60" s="94"/>
      <c r="K60" s="94"/>
    </row>
    <row r="61" spans="1:11">
      <c r="B61" s="64" t="s">
        <v>179</v>
      </c>
      <c r="C61" s="7">
        <v>3920184</v>
      </c>
      <c r="H61" s="97" t="s">
        <v>180</v>
      </c>
      <c r="I61" s="98">
        <v>793201</v>
      </c>
      <c r="J61" s="94"/>
      <c r="K61" s="94"/>
    </row>
    <row r="62" spans="1:11">
      <c r="B62" s="1" t="s">
        <v>181</v>
      </c>
      <c r="C62" s="7">
        <v>948477</v>
      </c>
      <c r="H62" s="97" t="s">
        <v>130</v>
      </c>
      <c r="I62" s="98">
        <v>21556</v>
      </c>
      <c r="J62" s="94"/>
      <c r="K62" s="94"/>
    </row>
    <row r="63" spans="1:11">
      <c r="B63" s="1" t="s">
        <v>182</v>
      </c>
      <c r="C63" s="7">
        <v>-3954211</v>
      </c>
      <c r="H63" s="97" t="s">
        <v>183</v>
      </c>
      <c r="I63" s="98">
        <v>60667</v>
      </c>
      <c r="J63" s="94"/>
      <c r="K63" s="94"/>
    </row>
    <row r="64" spans="1:11">
      <c r="B64" s="1" t="s">
        <v>184</v>
      </c>
      <c r="C64" s="7">
        <v>914450</v>
      </c>
      <c r="H64" s="97" t="s">
        <v>185</v>
      </c>
      <c r="I64" s="98">
        <v>270693</v>
      </c>
      <c r="J64" s="94"/>
      <c r="K64" s="94"/>
    </row>
    <row r="65" spans="2:11">
      <c r="B65" s="1" t="s">
        <v>186</v>
      </c>
      <c r="C65" s="7">
        <v>1661824</v>
      </c>
      <c r="H65" s="97" t="s">
        <v>187</v>
      </c>
      <c r="I65" s="98">
        <v>377013</v>
      </c>
      <c r="J65" s="94"/>
      <c r="K65" s="94"/>
    </row>
    <row r="66" spans="2:11">
      <c r="B66" s="1" t="s">
        <v>188</v>
      </c>
      <c r="C66" s="7">
        <v>-1878688</v>
      </c>
      <c r="H66" s="97" t="s">
        <v>135</v>
      </c>
      <c r="I66" s="99">
        <v>0.14000000000000001</v>
      </c>
      <c r="J66" s="94"/>
      <c r="K66" s="94"/>
    </row>
    <row r="67" spans="2:11">
      <c r="B67" s="1" t="s">
        <v>189</v>
      </c>
      <c r="C67" s="100">
        <v>251919</v>
      </c>
      <c r="H67" s="97" t="s">
        <v>136</v>
      </c>
      <c r="I67" s="99">
        <v>0.05</v>
      </c>
      <c r="J67" s="94"/>
      <c r="K67" s="94"/>
    </row>
    <row r="68" spans="2:11">
      <c r="B68" s="1" t="s">
        <v>190</v>
      </c>
      <c r="C68" s="100">
        <v>565035</v>
      </c>
      <c r="H68" s="101"/>
      <c r="I68" s="94"/>
      <c r="J68" s="94"/>
      <c r="K68" s="94"/>
    </row>
    <row r="69" spans="2:11">
      <c r="B69" s="102" t="s">
        <v>191</v>
      </c>
      <c r="C69" s="7">
        <v>-907184</v>
      </c>
      <c r="H69" s="94"/>
      <c r="I69" s="94"/>
      <c r="J69" s="94"/>
      <c r="K69" s="94"/>
    </row>
    <row r="70" spans="2:11">
      <c r="B70" s="1" t="s">
        <v>135</v>
      </c>
      <c r="C70" s="65">
        <v>0.14000000000000001</v>
      </c>
      <c r="H70" s="94"/>
      <c r="I70" s="94"/>
      <c r="J70" s="94"/>
      <c r="K70" s="94"/>
    </row>
    <row r="71" spans="2:11">
      <c r="B71" s="1" t="s">
        <v>136</v>
      </c>
      <c r="C71" s="65">
        <v>0.01</v>
      </c>
      <c r="H71" s="94"/>
      <c r="I71" s="94"/>
      <c r="J71" s="94"/>
      <c r="K71" s="94"/>
    </row>
    <row r="72" spans="2:11">
      <c r="H72" s="103" t="s">
        <v>137</v>
      </c>
      <c r="I72" s="104"/>
      <c r="J72" s="105"/>
      <c r="K72" s="94"/>
    </row>
    <row r="73" spans="2:11">
      <c r="H73" s="97" t="s">
        <v>138</v>
      </c>
      <c r="I73" s="97"/>
      <c r="J73" s="106">
        <f>G44</f>
        <v>613.30999999999995</v>
      </c>
      <c r="K73" s="94"/>
    </row>
    <row r="74" spans="2:11">
      <c r="B74" s="80" t="s">
        <v>137</v>
      </c>
      <c r="C74" s="81"/>
      <c r="D74" s="82"/>
      <c r="H74" s="97" t="s">
        <v>139</v>
      </c>
      <c r="I74" s="99">
        <v>0.14000000000000001</v>
      </c>
      <c r="J74" s="107">
        <f>J73*I74</f>
        <v>85.863399999999999</v>
      </c>
      <c r="K74" s="94"/>
    </row>
    <row r="75" spans="2:11">
      <c r="B75" s="1" t="s">
        <v>138</v>
      </c>
      <c r="C75" s="1"/>
      <c r="D75" s="66">
        <f>G44</f>
        <v>613.30999999999995</v>
      </c>
      <c r="H75" s="97" t="s">
        <v>140</v>
      </c>
      <c r="I75" s="99">
        <v>0.05</v>
      </c>
      <c r="J75" s="108">
        <f>J73*I75</f>
        <v>30.665499999999998</v>
      </c>
      <c r="K75" s="94"/>
    </row>
    <row r="76" spans="2:11">
      <c r="B76" s="1" t="s">
        <v>139</v>
      </c>
      <c r="C76" s="65">
        <v>0.14000000000000001</v>
      </c>
      <c r="D76" s="88">
        <f>D75*C76</f>
        <v>85.863399999999999</v>
      </c>
      <c r="H76" s="97" t="s">
        <v>141</v>
      </c>
      <c r="I76" s="97"/>
      <c r="J76" s="109">
        <f>SUM(J73:J75)</f>
        <v>729.83889999999985</v>
      </c>
      <c r="K76" s="94"/>
    </row>
    <row r="77" spans="2:11">
      <c r="B77" s="1" t="s">
        <v>140</v>
      </c>
      <c r="C77" s="65">
        <v>0.01</v>
      </c>
      <c r="D77" s="88">
        <f>D75*C77</f>
        <v>6.1330999999999998</v>
      </c>
    </row>
    <row r="78" spans="2:11">
      <c r="B78" s="1" t="s">
        <v>141</v>
      </c>
      <c r="C78" s="1"/>
      <c r="D78" s="89">
        <f>SUM(D75:D77)</f>
        <v>705.30649999999991</v>
      </c>
    </row>
  </sheetData>
  <mergeCells count="1">
    <mergeCell ref="B3:G3"/>
  </mergeCells>
  <hyperlinks>
    <hyperlink ref="A56" r:id="rId1" xr:uid="{0E9AE03C-FA3B-4568-B787-2FF20E11CEF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C042A-132E-417C-8F5A-1827863304B8}">
  <sheetPr>
    <tabColor theme="5"/>
  </sheetPr>
  <dimension ref="B2:H50"/>
  <sheetViews>
    <sheetView topLeftCell="A28" workbookViewId="0">
      <selection activeCell="C45" sqref="C45"/>
    </sheetView>
  </sheetViews>
  <sheetFormatPr defaultRowHeight="15.75"/>
  <cols>
    <col min="2" max="2" width="29.75" customWidth="1"/>
    <col min="3" max="3" width="17.5" customWidth="1"/>
    <col min="4" max="4" width="18.375" customWidth="1"/>
    <col min="5" max="5" width="17.125" customWidth="1"/>
    <col min="7" max="7" width="12.5" customWidth="1"/>
    <col min="8" max="9" width="19.5" customWidth="1"/>
  </cols>
  <sheetData>
    <row r="2" spans="2:7">
      <c r="B2" s="60" t="s">
        <v>69</v>
      </c>
    </row>
    <row r="4" spans="2:7">
      <c r="C4" t="s">
        <v>142</v>
      </c>
      <c r="D4" t="s">
        <v>192</v>
      </c>
      <c r="E4" t="s">
        <v>72</v>
      </c>
    </row>
    <row r="5" spans="2:7">
      <c r="B5" t="s">
        <v>73</v>
      </c>
      <c r="C5" s="69">
        <v>14934189.91</v>
      </c>
      <c r="D5" s="69">
        <v>22239610</v>
      </c>
      <c r="E5" s="122">
        <f>SUM(C5/D5)*1000</f>
        <v>671.51312050885781</v>
      </c>
    </row>
    <row r="6" spans="2:7">
      <c r="B6" t="s">
        <v>74</v>
      </c>
      <c r="C6" s="69">
        <v>2025821.56</v>
      </c>
      <c r="D6" s="69">
        <v>8342991.0999999996</v>
      </c>
      <c r="E6" s="122">
        <f>SUM(C6/D6)*1000</f>
        <v>242.81717860156897</v>
      </c>
    </row>
    <row r="7" spans="2:7">
      <c r="B7" t="s">
        <v>75</v>
      </c>
      <c r="C7" s="69">
        <v>15179942.300000001</v>
      </c>
      <c r="D7" s="69">
        <v>27194527.559999999</v>
      </c>
      <c r="E7" s="122">
        <f>SUM(C7/D7)*1000</f>
        <v>558.1984193881691</v>
      </c>
    </row>
    <row r="13" spans="2:7">
      <c r="B13" s="60" t="s">
        <v>76</v>
      </c>
    </row>
    <row r="15" spans="2:7">
      <c r="C15" t="s">
        <v>193</v>
      </c>
      <c r="D15" t="s">
        <v>194</v>
      </c>
      <c r="E15" t="s">
        <v>195</v>
      </c>
      <c r="F15" t="s">
        <v>196</v>
      </c>
      <c r="G15" t="s">
        <v>197</v>
      </c>
    </row>
    <row r="16" spans="2:7">
      <c r="B16" s="70" t="s">
        <v>198</v>
      </c>
      <c r="C16">
        <v>2.87E-2</v>
      </c>
      <c r="D16">
        <v>0.29275000000000001</v>
      </c>
      <c r="E16" s="71">
        <f>SUM(((C16*7)+(D16*5))/12)</f>
        <v>0.13872083333333335</v>
      </c>
      <c r="F16" s="72">
        <f>E16*'Conversion Rate(1)'!N7</f>
        <v>2.4494977947916673E-2</v>
      </c>
      <c r="G16" s="72">
        <f>F16*1000</f>
        <v>24.494977947916674</v>
      </c>
    </row>
    <row r="17" spans="2:8">
      <c r="B17" s="70"/>
      <c r="E17" s="71"/>
      <c r="F17" s="72"/>
    </row>
    <row r="18" spans="2:8">
      <c r="B18" s="70"/>
      <c r="E18" s="71"/>
      <c r="F18" s="72"/>
    </row>
    <row r="19" spans="2:8">
      <c r="B19" s="70"/>
      <c r="E19" s="71"/>
      <c r="F19" s="72"/>
    </row>
    <row r="22" spans="2:8">
      <c r="H22" t="s">
        <v>199</v>
      </c>
    </row>
    <row r="23" spans="2:8">
      <c r="H23" t="s">
        <v>200</v>
      </c>
    </row>
    <row r="39" spans="2:8">
      <c r="B39" s="61"/>
      <c r="C39" s="77" t="s">
        <v>201</v>
      </c>
      <c r="D39" s="77" t="s">
        <v>202</v>
      </c>
    </row>
    <row r="40" spans="2:8">
      <c r="B40" t="s">
        <v>203</v>
      </c>
      <c r="C40">
        <v>37.96</v>
      </c>
      <c r="D40" s="72">
        <f>C40*'Conversion Rate(1)'!N7</f>
        <v>6.7028819000000013</v>
      </c>
      <c r="H40" t="s">
        <v>204</v>
      </c>
    </row>
    <row r="41" spans="2:8">
      <c r="B41" t="s">
        <v>82</v>
      </c>
      <c r="D41" s="72">
        <f>D40/0.85</f>
        <v>7.8857434117647074</v>
      </c>
      <c r="H41" t="s">
        <v>83</v>
      </c>
    </row>
    <row r="42" spans="2:8">
      <c r="H42" t="s">
        <v>205</v>
      </c>
    </row>
    <row r="45" spans="2:8">
      <c r="B45" s="60" t="s">
        <v>84</v>
      </c>
      <c r="C45" s="123" t="s">
        <v>201</v>
      </c>
    </row>
    <row r="46" spans="2:8">
      <c r="B46" t="s">
        <v>206</v>
      </c>
      <c r="C46" s="78">
        <v>2875</v>
      </c>
      <c r="H46" s="24" t="s">
        <v>207</v>
      </c>
    </row>
    <row r="47" spans="2:8">
      <c r="B47" t="s">
        <v>208</v>
      </c>
      <c r="C47" s="78">
        <f>C46*12</f>
        <v>34500</v>
      </c>
      <c r="H47" s="24"/>
    </row>
    <row r="48" spans="2:8">
      <c r="B48" t="s">
        <v>209</v>
      </c>
      <c r="C48">
        <f>45.5*4</f>
        <v>182</v>
      </c>
      <c r="H48" t="s">
        <v>210</v>
      </c>
    </row>
    <row r="49" spans="2:3">
      <c r="B49" t="s">
        <v>211</v>
      </c>
      <c r="C49" s="72">
        <f>C46/C48</f>
        <v>15.796703296703297</v>
      </c>
    </row>
    <row r="50" spans="2:3">
      <c r="B50" t="s">
        <v>212</v>
      </c>
      <c r="C50" s="72">
        <f>C49*'Conversion Rate(1)'!N7</f>
        <v>2.7893423763736269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76E9-321C-488E-8012-000B9914751E}">
  <sheetPr>
    <tabColor theme="5"/>
  </sheetPr>
  <dimension ref="A1:L53"/>
  <sheetViews>
    <sheetView workbookViewId="0">
      <selection activeCell="K15" sqref="K15"/>
    </sheetView>
  </sheetViews>
  <sheetFormatPr defaultRowHeight="15.75"/>
  <cols>
    <col min="2" max="2" width="10.5" customWidth="1"/>
    <col min="5" max="5" width="15.375" customWidth="1"/>
    <col min="7" max="7" width="21.125" customWidth="1"/>
    <col min="8" max="8" width="21.5" customWidth="1"/>
    <col min="9" max="9" width="14.5" customWidth="1"/>
    <col min="10" max="10" width="13.25" customWidth="1"/>
    <col min="11" max="11" width="16.375" customWidth="1"/>
    <col min="12" max="12" width="17" customWidth="1"/>
  </cols>
  <sheetData>
    <row r="1" spans="1:12">
      <c r="A1" t="s">
        <v>89</v>
      </c>
      <c r="B1" t="s">
        <v>90</v>
      </c>
      <c r="C1" t="s">
        <v>91</v>
      </c>
      <c r="D1" t="s">
        <v>92</v>
      </c>
      <c r="E1" t="s">
        <v>93</v>
      </c>
      <c r="F1" t="s">
        <v>94</v>
      </c>
      <c r="G1" t="s">
        <v>159</v>
      </c>
      <c r="H1" t="s">
        <v>95</v>
      </c>
      <c r="I1" t="s">
        <v>97</v>
      </c>
      <c r="J1" t="s">
        <v>98</v>
      </c>
      <c r="K1" t="s">
        <v>99</v>
      </c>
      <c r="L1" t="s">
        <v>100</v>
      </c>
    </row>
    <row r="2" spans="1:12">
      <c r="A2">
        <v>2025</v>
      </c>
      <c r="B2">
        <v>4</v>
      </c>
      <c r="C2" t="s">
        <v>213</v>
      </c>
      <c r="D2" t="s">
        <v>102</v>
      </c>
      <c r="E2" t="s">
        <v>165</v>
      </c>
      <c r="F2">
        <v>28</v>
      </c>
      <c r="G2" t="s">
        <v>162</v>
      </c>
      <c r="H2">
        <v>2801100000</v>
      </c>
      <c r="I2">
        <v>706.29</v>
      </c>
      <c r="J2">
        <v>1</v>
      </c>
      <c r="K2">
        <v>706.29</v>
      </c>
      <c r="L2" t="s">
        <v>214</v>
      </c>
    </row>
    <row r="3" spans="1:12">
      <c r="A3">
        <v>2025</v>
      </c>
      <c r="B3">
        <v>10</v>
      </c>
      <c r="C3" t="s">
        <v>213</v>
      </c>
      <c r="D3" t="s">
        <v>102</v>
      </c>
      <c r="E3" t="s">
        <v>165</v>
      </c>
      <c r="F3">
        <v>28</v>
      </c>
      <c r="G3" t="s">
        <v>162</v>
      </c>
      <c r="H3">
        <v>2801100000</v>
      </c>
      <c r="I3">
        <v>2294.1999999999998</v>
      </c>
      <c r="J3">
        <v>1320</v>
      </c>
      <c r="K3">
        <v>1.74</v>
      </c>
      <c r="L3" t="s">
        <v>214</v>
      </c>
    </row>
    <row r="4" spans="1:12">
      <c r="A4">
        <v>2025</v>
      </c>
      <c r="B4">
        <v>9</v>
      </c>
      <c r="C4" t="s">
        <v>213</v>
      </c>
      <c r="D4" t="s">
        <v>102</v>
      </c>
      <c r="E4" t="s">
        <v>215</v>
      </c>
      <c r="F4">
        <v>28</v>
      </c>
      <c r="G4" t="s">
        <v>162</v>
      </c>
      <c r="H4">
        <v>2801100000</v>
      </c>
      <c r="I4">
        <v>527.64</v>
      </c>
      <c r="J4">
        <v>2000</v>
      </c>
      <c r="K4">
        <v>0.26</v>
      </c>
      <c r="L4" t="s">
        <v>214</v>
      </c>
    </row>
    <row r="5" spans="1:12">
      <c r="A5">
        <v>2025</v>
      </c>
      <c r="B5">
        <v>3</v>
      </c>
      <c r="C5" t="s">
        <v>213</v>
      </c>
      <c r="D5" t="s">
        <v>102</v>
      </c>
      <c r="E5" t="s">
        <v>161</v>
      </c>
      <c r="F5">
        <v>28</v>
      </c>
      <c r="G5" t="s">
        <v>162</v>
      </c>
      <c r="H5">
        <v>2801100000</v>
      </c>
      <c r="I5">
        <v>11.65</v>
      </c>
      <c r="J5">
        <v>1</v>
      </c>
      <c r="K5">
        <v>11.65</v>
      </c>
      <c r="L5" t="s">
        <v>214</v>
      </c>
    </row>
    <row r="6" spans="1:12">
      <c r="A6">
        <v>2025</v>
      </c>
      <c r="B6">
        <v>5</v>
      </c>
      <c r="C6" t="s">
        <v>213</v>
      </c>
      <c r="D6" t="s">
        <v>102</v>
      </c>
      <c r="E6" t="s">
        <v>161</v>
      </c>
      <c r="F6">
        <v>28</v>
      </c>
      <c r="G6" t="s">
        <v>162</v>
      </c>
      <c r="H6">
        <v>2801100000</v>
      </c>
      <c r="I6">
        <v>282.48</v>
      </c>
      <c r="J6">
        <v>2.5</v>
      </c>
      <c r="K6">
        <v>112.99</v>
      </c>
      <c r="L6" t="s">
        <v>214</v>
      </c>
    </row>
    <row r="7" spans="1:12">
      <c r="A7">
        <v>2025</v>
      </c>
      <c r="B7">
        <v>3</v>
      </c>
      <c r="C7" t="s">
        <v>213</v>
      </c>
      <c r="D7" t="s">
        <v>102</v>
      </c>
      <c r="E7" t="s">
        <v>216</v>
      </c>
      <c r="F7">
        <v>28</v>
      </c>
      <c r="G7" t="s">
        <v>162</v>
      </c>
      <c r="H7">
        <v>2801100000</v>
      </c>
      <c r="I7">
        <v>4815.8</v>
      </c>
      <c r="J7">
        <v>3000</v>
      </c>
      <c r="K7">
        <v>1.61</v>
      </c>
      <c r="L7" t="s">
        <v>214</v>
      </c>
    </row>
    <row r="8" spans="1:12">
      <c r="A8">
        <v>2024</v>
      </c>
      <c r="B8">
        <v>11</v>
      </c>
      <c r="C8" t="s">
        <v>213</v>
      </c>
      <c r="D8" t="s">
        <v>102</v>
      </c>
      <c r="E8" t="s">
        <v>217</v>
      </c>
      <c r="F8">
        <v>28</v>
      </c>
      <c r="G8" t="s">
        <v>162</v>
      </c>
      <c r="H8">
        <v>2801100000</v>
      </c>
      <c r="I8">
        <v>192.4</v>
      </c>
      <c r="J8">
        <v>910</v>
      </c>
      <c r="K8">
        <v>0.21</v>
      </c>
      <c r="L8" t="s">
        <v>214</v>
      </c>
    </row>
    <row r="9" spans="1:12">
      <c r="A9">
        <v>2024</v>
      </c>
      <c r="B9">
        <v>11</v>
      </c>
      <c r="C9" t="s">
        <v>213</v>
      </c>
      <c r="D9" t="s">
        <v>102</v>
      </c>
      <c r="E9" t="s">
        <v>218</v>
      </c>
      <c r="F9">
        <v>28</v>
      </c>
      <c r="G9" t="s">
        <v>162</v>
      </c>
      <c r="H9">
        <v>2801100000</v>
      </c>
      <c r="I9">
        <v>352.24</v>
      </c>
      <c r="J9">
        <v>42.51</v>
      </c>
      <c r="K9">
        <v>8.2899999999999991</v>
      </c>
      <c r="L9" t="s">
        <v>214</v>
      </c>
    </row>
    <row r="10" spans="1:12">
      <c r="A10">
        <v>2024</v>
      </c>
      <c r="B10">
        <v>11</v>
      </c>
      <c r="C10" t="s">
        <v>213</v>
      </c>
      <c r="D10" t="s">
        <v>102</v>
      </c>
      <c r="E10" t="s">
        <v>163</v>
      </c>
      <c r="F10">
        <v>28</v>
      </c>
      <c r="G10" t="s">
        <v>162</v>
      </c>
      <c r="H10">
        <v>2801100000</v>
      </c>
      <c r="I10">
        <v>26011.91</v>
      </c>
      <c r="J10">
        <v>700</v>
      </c>
      <c r="K10">
        <v>37.159999999999997</v>
      </c>
      <c r="L10" t="s">
        <v>214</v>
      </c>
    </row>
    <row r="11" spans="1:12">
      <c r="A11">
        <v>2024</v>
      </c>
      <c r="B11">
        <v>12</v>
      </c>
      <c r="C11" t="s">
        <v>213</v>
      </c>
      <c r="D11" t="s">
        <v>102</v>
      </c>
      <c r="E11" t="s">
        <v>163</v>
      </c>
      <c r="F11">
        <v>28</v>
      </c>
      <c r="G11" t="s">
        <v>162</v>
      </c>
      <c r="H11">
        <v>2801100000</v>
      </c>
      <c r="I11">
        <v>10958.63</v>
      </c>
      <c r="J11">
        <v>250</v>
      </c>
      <c r="K11">
        <v>43.83</v>
      </c>
      <c r="L11" t="s">
        <v>214</v>
      </c>
    </row>
    <row r="12" spans="1:12">
      <c r="A12">
        <v>2025</v>
      </c>
      <c r="B12">
        <v>1</v>
      </c>
      <c r="C12" t="s">
        <v>213</v>
      </c>
      <c r="D12" t="s">
        <v>102</v>
      </c>
      <c r="E12" t="s">
        <v>163</v>
      </c>
      <c r="F12">
        <v>28</v>
      </c>
      <c r="G12" t="s">
        <v>162</v>
      </c>
      <c r="H12">
        <v>2801100000</v>
      </c>
      <c r="I12">
        <v>24370.080000000002</v>
      </c>
      <c r="J12">
        <v>750</v>
      </c>
      <c r="K12">
        <v>32.49</v>
      </c>
      <c r="L12" t="s">
        <v>214</v>
      </c>
    </row>
    <row r="13" spans="1:12">
      <c r="A13">
        <v>2025</v>
      </c>
      <c r="B13">
        <v>2</v>
      </c>
      <c r="C13" t="s">
        <v>213</v>
      </c>
      <c r="D13" t="s">
        <v>102</v>
      </c>
      <c r="E13" t="s">
        <v>163</v>
      </c>
      <c r="F13">
        <v>28</v>
      </c>
      <c r="G13" t="s">
        <v>162</v>
      </c>
      <c r="H13">
        <v>2801100000</v>
      </c>
      <c r="I13">
        <v>98966.080000000002</v>
      </c>
      <c r="J13">
        <v>6400</v>
      </c>
      <c r="K13">
        <v>15.46</v>
      </c>
      <c r="L13" t="s">
        <v>214</v>
      </c>
    </row>
    <row r="14" spans="1:12">
      <c r="A14">
        <v>2025</v>
      </c>
      <c r="B14">
        <v>3</v>
      </c>
      <c r="C14" t="s">
        <v>213</v>
      </c>
      <c r="D14" t="s">
        <v>102</v>
      </c>
      <c r="E14" t="s">
        <v>163</v>
      </c>
      <c r="F14">
        <v>28</v>
      </c>
      <c r="G14" t="s">
        <v>162</v>
      </c>
      <c r="H14">
        <v>2801100000</v>
      </c>
      <c r="I14">
        <v>23019.19</v>
      </c>
      <c r="J14">
        <v>600</v>
      </c>
      <c r="K14">
        <v>38.369999999999997</v>
      </c>
      <c r="L14" t="s">
        <v>214</v>
      </c>
    </row>
    <row r="15" spans="1:12">
      <c r="A15">
        <v>2025</v>
      </c>
      <c r="B15">
        <v>4</v>
      </c>
      <c r="C15" t="s">
        <v>213</v>
      </c>
      <c r="D15" t="s">
        <v>102</v>
      </c>
      <c r="E15" t="s">
        <v>163</v>
      </c>
      <c r="F15">
        <v>28</v>
      </c>
      <c r="G15" t="s">
        <v>162</v>
      </c>
      <c r="H15">
        <v>2801100000</v>
      </c>
      <c r="I15">
        <v>9511.0300000000007</v>
      </c>
      <c r="J15">
        <v>300</v>
      </c>
      <c r="K15">
        <v>31.7</v>
      </c>
      <c r="L15" t="s">
        <v>214</v>
      </c>
    </row>
    <row r="16" spans="1:12">
      <c r="A16">
        <v>2025</v>
      </c>
      <c r="B16">
        <v>5</v>
      </c>
      <c r="C16" t="s">
        <v>213</v>
      </c>
      <c r="D16" t="s">
        <v>102</v>
      </c>
      <c r="E16" t="s">
        <v>163</v>
      </c>
      <c r="F16">
        <v>28</v>
      </c>
      <c r="G16" t="s">
        <v>162</v>
      </c>
      <c r="H16">
        <v>2801100000</v>
      </c>
      <c r="I16">
        <v>37152.58</v>
      </c>
      <c r="J16">
        <v>903</v>
      </c>
      <c r="K16">
        <v>41.14</v>
      </c>
      <c r="L16" t="s">
        <v>214</v>
      </c>
    </row>
    <row r="17" spans="1:12">
      <c r="A17">
        <v>2025</v>
      </c>
      <c r="B17">
        <v>6</v>
      </c>
      <c r="C17" t="s">
        <v>213</v>
      </c>
      <c r="D17" t="s">
        <v>102</v>
      </c>
      <c r="E17" t="s">
        <v>163</v>
      </c>
      <c r="F17">
        <v>28</v>
      </c>
      <c r="G17" t="s">
        <v>162</v>
      </c>
      <c r="H17">
        <v>2801100000</v>
      </c>
      <c r="I17">
        <v>52825.71</v>
      </c>
      <c r="J17">
        <v>7834</v>
      </c>
      <c r="K17">
        <v>6.74</v>
      </c>
      <c r="L17" t="s">
        <v>214</v>
      </c>
    </row>
    <row r="18" spans="1:12">
      <c r="A18">
        <v>2025</v>
      </c>
      <c r="B18">
        <v>8</v>
      </c>
      <c r="C18" t="s">
        <v>213</v>
      </c>
      <c r="D18" t="s">
        <v>102</v>
      </c>
      <c r="E18" t="s">
        <v>163</v>
      </c>
      <c r="F18">
        <v>28</v>
      </c>
      <c r="G18" t="s">
        <v>162</v>
      </c>
      <c r="H18">
        <v>2801100000</v>
      </c>
      <c r="I18">
        <v>60747.4</v>
      </c>
      <c r="J18">
        <v>8084</v>
      </c>
      <c r="K18">
        <v>7.51</v>
      </c>
      <c r="L18" t="s">
        <v>214</v>
      </c>
    </row>
    <row r="19" spans="1:12">
      <c r="A19">
        <v>2025</v>
      </c>
      <c r="B19">
        <v>9</v>
      </c>
      <c r="C19" t="s">
        <v>213</v>
      </c>
      <c r="D19" t="s">
        <v>102</v>
      </c>
      <c r="E19" t="s">
        <v>163</v>
      </c>
      <c r="F19">
        <v>28</v>
      </c>
      <c r="G19" t="s">
        <v>162</v>
      </c>
      <c r="H19">
        <v>2801100000</v>
      </c>
      <c r="I19">
        <v>63211.96</v>
      </c>
      <c r="J19">
        <v>7998</v>
      </c>
      <c r="K19">
        <v>7.9</v>
      </c>
      <c r="L19" t="s">
        <v>214</v>
      </c>
    </row>
    <row r="20" spans="1:12">
      <c r="A20">
        <v>2025</v>
      </c>
      <c r="B20">
        <v>10</v>
      </c>
      <c r="C20" t="s">
        <v>213</v>
      </c>
      <c r="D20" t="s">
        <v>102</v>
      </c>
      <c r="E20" t="s">
        <v>163</v>
      </c>
      <c r="F20">
        <v>28</v>
      </c>
      <c r="G20" t="s">
        <v>162</v>
      </c>
      <c r="H20">
        <v>2801100000</v>
      </c>
      <c r="I20">
        <v>16945.53</v>
      </c>
      <c r="J20">
        <v>550</v>
      </c>
      <c r="K20">
        <v>30.81</v>
      </c>
      <c r="L20" t="s">
        <v>214</v>
      </c>
    </row>
    <row r="21" spans="1:12">
      <c r="A21">
        <v>2024</v>
      </c>
      <c r="B21">
        <v>11</v>
      </c>
      <c r="C21" t="s">
        <v>213</v>
      </c>
      <c r="D21" t="s">
        <v>102</v>
      </c>
      <c r="E21" t="s">
        <v>213</v>
      </c>
      <c r="F21">
        <v>28</v>
      </c>
      <c r="G21" t="s">
        <v>162</v>
      </c>
      <c r="H21">
        <v>2801100000</v>
      </c>
      <c r="I21">
        <v>51.54</v>
      </c>
      <c r="J21">
        <v>20</v>
      </c>
      <c r="K21">
        <v>2.58</v>
      </c>
      <c r="L21" t="s">
        <v>214</v>
      </c>
    </row>
    <row r="22" spans="1:12">
      <c r="A22">
        <v>2025</v>
      </c>
      <c r="B22">
        <v>2</v>
      </c>
      <c r="C22" t="s">
        <v>213</v>
      </c>
      <c r="D22" t="s">
        <v>102</v>
      </c>
      <c r="E22" t="s">
        <v>219</v>
      </c>
      <c r="F22">
        <v>28</v>
      </c>
      <c r="G22" t="s">
        <v>162</v>
      </c>
      <c r="H22">
        <v>2801100000</v>
      </c>
      <c r="I22">
        <v>2190.62</v>
      </c>
      <c r="J22">
        <v>502</v>
      </c>
      <c r="K22">
        <v>4.3600000000000003</v>
      </c>
      <c r="L22" t="s">
        <v>214</v>
      </c>
    </row>
    <row r="23" spans="1:12">
      <c r="A23">
        <v>2024</v>
      </c>
      <c r="B23">
        <v>11</v>
      </c>
      <c r="C23" t="s">
        <v>213</v>
      </c>
      <c r="D23" t="s">
        <v>102</v>
      </c>
      <c r="E23" t="s">
        <v>164</v>
      </c>
      <c r="F23">
        <v>28</v>
      </c>
      <c r="G23" t="s">
        <v>162</v>
      </c>
      <c r="H23">
        <v>2801100000</v>
      </c>
      <c r="I23">
        <v>16118.43</v>
      </c>
      <c r="J23">
        <v>70100</v>
      </c>
      <c r="K23">
        <v>0.23</v>
      </c>
      <c r="L23" t="s">
        <v>214</v>
      </c>
    </row>
    <row r="24" spans="1:12">
      <c r="A24">
        <v>2024</v>
      </c>
      <c r="B24">
        <v>12</v>
      </c>
      <c r="C24" t="s">
        <v>213</v>
      </c>
      <c r="D24" t="s">
        <v>102</v>
      </c>
      <c r="E24" t="s">
        <v>164</v>
      </c>
      <c r="F24">
        <v>28</v>
      </c>
      <c r="G24" t="s">
        <v>162</v>
      </c>
      <c r="H24">
        <v>2801100000</v>
      </c>
      <c r="I24">
        <v>68832.070000000007</v>
      </c>
      <c r="J24">
        <v>100405</v>
      </c>
      <c r="K24">
        <v>0.69</v>
      </c>
      <c r="L24" t="s">
        <v>214</v>
      </c>
    </row>
    <row r="25" spans="1:12">
      <c r="A25">
        <v>2025</v>
      </c>
      <c r="B25">
        <v>1</v>
      </c>
      <c r="C25" t="s">
        <v>213</v>
      </c>
      <c r="D25" t="s">
        <v>102</v>
      </c>
      <c r="E25" t="s">
        <v>164</v>
      </c>
      <c r="F25">
        <v>28</v>
      </c>
      <c r="G25" t="s">
        <v>162</v>
      </c>
      <c r="H25">
        <v>2801100000</v>
      </c>
      <c r="I25">
        <v>48843.15</v>
      </c>
      <c r="J25">
        <v>44200</v>
      </c>
      <c r="K25">
        <v>1.1100000000000001</v>
      </c>
      <c r="L25" t="s">
        <v>214</v>
      </c>
    </row>
    <row r="26" spans="1:12">
      <c r="A26">
        <v>2025</v>
      </c>
      <c r="B26">
        <v>2</v>
      </c>
      <c r="C26" t="s">
        <v>213</v>
      </c>
      <c r="D26" t="s">
        <v>102</v>
      </c>
      <c r="E26" t="s">
        <v>164</v>
      </c>
      <c r="F26">
        <v>28</v>
      </c>
      <c r="G26" t="s">
        <v>162</v>
      </c>
      <c r="H26">
        <v>2801100000</v>
      </c>
      <c r="I26">
        <v>10703.24</v>
      </c>
      <c r="J26">
        <v>42100</v>
      </c>
      <c r="K26">
        <v>0.25</v>
      </c>
      <c r="L26" t="s">
        <v>214</v>
      </c>
    </row>
    <row r="27" spans="1:12">
      <c r="A27">
        <v>2025</v>
      </c>
      <c r="B27">
        <v>3</v>
      </c>
      <c r="C27" t="s">
        <v>213</v>
      </c>
      <c r="D27" t="s">
        <v>102</v>
      </c>
      <c r="E27" t="s">
        <v>164</v>
      </c>
      <c r="F27">
        <v>28</v>
      </c>
      <c r="G27" t="s">
        <v>162</v>
      </c>
      <c r="H27">
        <v>2801100000</v>
      </c>
      <c r="I27">
        <v>11196.96</v>
      </c>
      <c r="J27">
        <v>14340</v>
      </c>
      <c r="K27">
        <v>0.78</v>
      </c>
      <c r="L27" t="s">
        <v>214</v>
      </c>
    </row>
    <row r="28" spans="1:12">
      <c r="A28">
        <v>2025</v>
      </c>
      <c r="B28">
        <v>4</v>
      </c>
      <c r="C28" t="s">
        <v>213</v>
      </c>
      <c r="D28" t="s">
        <v>102</v>
      </c>
      <c r="E28" t="s">
        <v>164</v>
      </c>
      <c r="F28">
        <v>28</v>
      </c>
      <c r="G28" t="s">
        <v>162</v>
      </c>
      <c r="H28">
        <v>2801100000</v>
      </c>
      <c r="I28">
        <v>10462.75</v>
      </c>
      <c r="J28">
        <v>28300</v>
      </c>
      <c r="K28">
        <v>0.37</v>
      </c>
      <c r="L28" t="s">
        <v>214</v>
      </c>
    </row>
    <row r="29" spans="1:12">
      <c r="A29">
        <v>2025</v>
      </c>
      <c r="B29">
        <v>5</v>
      </c>
      <c r="C29" t="s">
        <v>213</v>
      </c>
      <c r="D29" t="s">
        <v>102</v>
      </c>
      <c r="E29" t="s">
        <v>164</v>
      </c>
      <c r="F29">
        <v>28</v>
      </c>
      <c r="G29" t="s">
        <v>162</v>
      </c>
      <c r="H29">
        <v>2801100000</v>
      </c>
      <c r="I29">
        <v>36180.839999999997</v>
      </c>
      <c r="J29">
        <v>4101</v>
      </c>
      <c r="K29">
        <v>8.82</v>
      </c>
      <c r="L29" t="s">
        <v>214</v>
      </c>
    </row>
    <row r="30" spans="1:12">
      <c r="A30">
        <v>2025</v>
      </c>
      <c r="B30">
        <v>6</v>
      </c>
      <c r="C30" t="s">
        <v>213</v>
      </c>
      <c r="D30" t="s">
        <v>102</v>
      </c>
      <c r="E30" t="s">
        <v>164</v>
      </c>
      <c r="F30">
        <v>28</v>
      </c>
      <c r="G30" t="s">
        <v>162</v>
      </c>
      <c r="H30">
        <v>2801100000</v>
      </c>
      <c r="I30">
        <v>3930.17</v>
      </c>
      <c r="J30">
        <v>250</v>
      </c>
      <c r="K30">
        <v>15.72</v>
      </c>
      <c r="L30" t="s">
        <v>214</v>
      </c>
    </row>
    <row r="31" spans="1:12">
      <c r="A31">
        <v>2025</v>
      </c>
      <c r="B31">
        <v>7</v>
      </c>
      <c r="C31" t="s">
        <v>213</v>
      </c>
      <c r="D31" t="s">
        <v>102</v>
      </c>
      <c r="E31" t="s">
        <v>164</v>
      </c>
      <c r="F31">
        <v>28</v>
      </c>
      <c r="G31" t="s">
        <v>162</v>
      </c>
      <c r="H31">
        <v>2801100000</v>
      </c>
      <c r="I31">
        <v>56734.48</v>
      </c>
      <c r="J31">
        <v>79900</v>
      </c>
      <c r="K31">
        <v>0.71</v>
      </c>
      <c r="L31" t="s">
        <v>214</v>
      </c>
    </row>
    <row r="32" spans="1:12">
      <c r="A32">
        <v>2025</v>
      </c>
      <c r="B32">
        <v>8</v>
      </c>
      <c r="C32" t="s">
        <v>213</v>
      </c>
      <c r="D32" t="s">
        <v>102</v>
      </c>
      <c r="E32" t="s">
        <v>164</v>
      </c>
      <c r="F32">
        <v>28</v>
      </c>
      <c r="G32" t="s">
        <v>162</v>
      </c>
      <c r="H32">
        <v>2801100000</v>
      </c>
      <c r="I32">
        <v>44737.68</v>
      </c>
      <c r="J32">
        <v>181470</v>
      </c>
      <c r="K32">
        <v>0.25</v>
      </c>
      <c r="L32" t="s">
        <v>214</v>
      </c>
    </row>
    <row r="33" spans="1:12">
      <c r="A33">
        <v>2025</v>
      </c>
      <c r="B33">
        <v>9</v>
      </c>
      <c r="C33" t="s">
        <v>213</v>
      </c>
      <c r="D33" t="s">
        <v>102</v>
      </c>
      <c r="E33" t="s">
        <v>164</v>
      </c>
      <c r="F33">
        <v>28</v>
      </c>
      <c r="G33" t="s">
        <v>162</v>
      </c>
      <c r="H33">
        <v>2801100000</v>
      </c>
      <c r="I33">
        <v>46891.48</v>
      </c>
      <c r="J33">
        <v>193510</v>
      </c>
      <c r="K33">
        <v>0.24</v>
      </c>
      <c r="L33" t="s">
        <v>214</v>
      </c>
    </row>
    <row r="34" spans="1:12">
      <c r="A34">
        <v>2025</v>
      </c>
      <c r="B34">
        <v>10</v>
      </c>
      <c r="C34" t="s">
        <v>213</v>
      </c>
      <c r="D34" t="s">
        <v>102</v>
      </c>
      <c r="E34" t="s">
        <v>164</v>
      </c>
      <c r="F34">
        <v>28</v>
      </c>
      <c r="G34" t="s">
        <v>162</v>
      </c>
      <c r="H34">
        <v>2801100000</v>
      </c>
      <c r="I34">
        <v>30344.03</v>
      </c>
      <c r="J34">
        <v>119540</v>
      </c>
      <c r="K34">
        <v>0.25</v>
      </c>
      <c r="L34" t="s">
        <v>214</v>
      </c>
    </row>
    <row r="35" spans="1:12">
      <c r="A35">
        <v>2024</v>
      </c>
      <c r="B35">
        <v>11</v>
      </c>
      <c r="C35" t="s">
        <v>213</v>
      </c>
      <c r="D35" t="s">
        <v>102</v>
      </c>
      <c r="E35" t="s">
        <v>220</v>
      </c>
      <c r="F35">
        <v>28</v>
      </c>
      <c r="G35" t="s">
        <v>162</v>
      </c>
      <c r="H35">
        <v>2801100000</v>
      </c>
      <c r="I35">
        <v>125108.65</v>
      </c>
      <c r="J35">
        <v>966520</v>
      </c>
      <c r="K35">
        <v>0.13</v>
      </c>
      <c r="L35" t="s">
        <v>214</v>
      </c>
    </row>
    <row r="36" spans="1:12">
      <c r="A36">
        <v>2024</v>
      </c>
      <c r="B36">
        <v>12</v>
      </c>
      <c r="C36" t="s">
        <v>213</v>
      </c>
      <c r="D36" t="s">
        <v>102</v>
      </c>
      <c r="E36" t="s">
        <v>220</v>
      </c>
      <c r="F36">
        <v>28</v>
      </c>
      <c r="G36" t="s">
        <v>162</v>
      </c>
      <c r="H36">
        <v>2801100000</v>
      </c>
      <c r="I36">
        <v>156228.26999999999</v>
      </c>
      <c r="J36">
        <v>1175600</v>
      </c>
      <c r="K36">
        <v>0.13</v>
      </c>
      <c r="L36" t="s">
        <v>214</v>
      </c>
    </row>
    <row r="37" spans="1:12">
      <c r="A37">
        <v>2025</v>
      </c>
      <c r="B37">
        <v>1</v>
      </c>
      <c r="C37" t="s">
        <v>213</v>
      </c>
      <c r="D37" t="s">
        <v>102</v>
      </c>
      <c r="E37" t="s">
        <v>220</v>
      </c>
      <c r="F37">
        <v>28</v>
      </c>
      <c r="G37" t="s">
        <v>162</v>
      </c>
      <c r="H37">
        <v>2801100000</v>
      </c>
      <c r="I37">
        <v>69806.27</v>
      </c>
      <c r="J37">
        <v>502730</v>
      </c>
      <c r="K37">
        <v>0.14000000000000001</v>
      </c>
      <c r="L37" t="s">
        <v>214</v>
      </c>
    </row>
    <row r="38" spans="1:12">
      <c r="A38">
        <v>2025</v>
      </c>
      <c r="B38">
        <v>2</v>
      </c>
      <c r="C38" t="s">
        <v>213</v>
      </c>
      <c r="D38" t="s">
        <v>102</v>
      </c>
      <c r="E38" t="s">
        <v>220</v>
      </c>
      <c r="F38">
        <v>28</v>
      </c>
      <c r="G38" t="s">
        <v>162</v>
      </c>
      <c r="H38">
        <v>2801100000</v>
      </c>
      <c r="I38">
        <v>99843.89</v>
      </c>
      <c r="J38">
        <v>714700</v>
      </c>
      <c r="K38">
        <v>0.14000000000000001</v>
      </c>
      <c r="L38" t="s">
        <v>214</v>
      </c>
    </row>
    <row r="39" spans="1:12">
      <c r="A39">
        <v>2025</v>
      </c>
      <c r="B39">
        <v>3</v>
      </c>
      <c r="C39" t="s">
        <v>213</v>
      </c>
      <c r="D39" t="s">
        <v>102</v>
      </c>
      <c r="E39" t="s">
        <v>220</v>
      </c>
      <c r="F39">
        <v>28</v>
      </c>
      <c r="G39" t="s">
        <v>162</v>
      </c>
      <c r="H39">
        <v>2801100000</v>
      </c>
      <c r="I39">
        <v>175649.71</v>
      </c>
      <c r="J39">
        <v>1324250</v>
      </c>
      <c r="K39">
        <v>0.13</v>
      </c>
      <c r="L39" t="s">
        <v>214</v>
      </c>
    </row>
    <row r="40" spans="1:12">
      <c r="A40">
        <v>2025</v>
      </c>
      <c r="B40">
        <v>4</v>
      </c>
      <c r="C40" t="s">
        <v>213</v>
      </c>
      <c r="D40" t="s">
        <v>102</v>
      </c>
      <c r="E40" t="s">
        <v>220</v>
      </c>
      <c r="F40">
        <v>28</v>
      </c>
      <c r="G40" t="s">
        <v>162</v>
      </c>
      <c r="H40">
        <v>2801100000</v>
      </c>
      <c r="I40">
        <v>118523.03</v>
      </c>
      <c r="J40">
        <v>689090</v>
      </c>
      <c r="K40">
        <v>0.17</v>
      </c>
      <c r="L40" t="s">
        <v>214</v>
      </c>
    </row>
    <row r="41" spans="1:12">
      <c r="A41">
        <v>2025</v>
      </c>
      <c r="B41">
        <v>5</v>
      </c>
      <c r="C41" t="s">
        <v>213</v>
      </c>
      <c r="D41" t="s">
        <v>102</v>
      </c>
      <c r="E41" t="s">
        <v>220</v>
      </c>
      <c r="F41">
        <v>28</v>
      </c>
      <c r="G41" t="s">
        <v>162</v>
      </c>
      <c r="H41">
        <v>2801100000</v>
      </c>
      <c r="I41">
        <v>115851.61</v>
      </c>
      <c r="J41">
        <v>664112</v>
      </c>
      <c r="K41">
        <v>0.17</v>
      </c>
      <c r="L41" t="s">
        <v>214</v>
      </c>
    </row>
    <row r="42" spans="1:12">
      <c r="A42">
        <v>2025</v>
      </c>
      <c r="B42">
        <v>6</v>
      </c>
      <c r="C42" t="s">
        <v>213</v>
      </c>
      <c r="D42" t="s">
        <v>102</v>
      </c>
      <c r="E42" t="s">
        <v>220</v>
      </c>
      <c r="F42">
        <v>28</v>
      </c>
      <c r="G42" t="s">
        <v>162</v>
      </c>
      <c r="H42">
        <v>2801100000</v>
      </c>
      <c r="I42">
        <v>62061.84</v>
      </c>
      <c r="J42">
        <v>296612</v>
      </c>
      <c r="K42">
        <v>0.21</v>
      </c>
      <c r="L42" t="s">
        <v>214</v>
      </c>
    </row>
    <row r="43" spans="1:12">
      <c r="A43">
        <v>2025</v>
      </c>
      <c r="B43">
        <v>7</v>
      </c>
      <c r="C43" t="s">
        <v>213</v>
      </c>
      <c r="D43" t="s">
        <v>102</v>
      </c>
      <c r="E43" t="s">
        <v>220</v>
      </c>
      <c r="F43">
        <v>28</v>
      </c>
      <c r="G43" t="s">
        <v>162</v>
      </c>
      <c r="H43">
        <v>2801100000</v>
      </c>
      <c r="I43">
        <v>119593.77</v>
      </c>
      <c r="J43">
        <v>396342</v>
      </c>
      <c r="K43">
        <v>0.3</v>
      </c>
      <c r="L43" t="s">
        <v>214</v>
      </c>
    </row>
    <row r="44" spans="1:12">
      <c r="A44">
        <v>2025</v>
      </c>
      <c r="B44">
        <v>8</v>
      </c>
      <c r="C44" t="s">
        <v>213</v>
      </c>
      <c r="D44" t="s">
        <v>102</v>
      </c>
      <c r="E44" t="s">
        <v>220</v>
      </c>
      <c r="F44">
        <v>28</v>
      </c>
      <c r="G44" t="s">
        <v>162</v>
      </c>
      <c r="H44">
        <v>2801100000</v>
      </c>
      <c r="I44">
        <v>72103.75</v>
      </c>
      <c r="J44">
        <v>408276</v>
      </c>
      <c r="K44">
        <v>0.18</v>
      </c>
      <c r="L44" t="s">
        <v>214</v>
      </c>
    </row>
    <row r="45" spans="1:12">
      <c r="A45">
        <v>2025</v>
      </c>
      <c r="B45">
        <v>9</v>
      </c>
      <c r="C45" t="s">
        <v>213</v>
      </c>
      <c r="D45" t="s">
        <v>102</v>
      </c>
      <c r="E45" t="s">
        <v>220</v>
      </c>
      <c r="F45">
        <v>28</v>
      </c>
      <c r="G45" t="s">
        <v>162</v>
      </c>
      <c r="H45">
        <v>2801100000</v>
      </c>
      <c r="I45">
        <v>38674.17</v>
      </c>
      <c r="J45">
        <v>67808</v>
      </c>
      <c r="K45">
        <v>0.56999999999999995</v>
      </c>
      <c r="L45" t="s">
        <v>214</v>
      </c>
    </row>
    <row r="46" spans="1:12">
      <c r="A46">
        <v>2025</v>
      </c>
      <c r="B46">
        <v>10</v>
      </c>
      <c r="C46" t="s">
        <v>213</v>
      </c>
      <c r="D46" t="s">
        <v>102</v>
      </c>
      <c r="E46" t="s">
        <v>220</v>
      </c>
      <c r="F46">
        <v>28</v>
      </c>
      <c r="G46" t="s">
        <v>162</v>
      </c>
      <c r="H46">
        <v>2801100000</v>
      </c>
      <c r="I46">
        <v>45310.080000000002</v>
      </c>
      <c r="J46">
        <v>216051.64</v>
      </c>
      <c r="K46">
        <v>0.21</v>
      </c>
      <c r="L46" t="s">
        <v>214</v>
      </c>
    </row>
    <row r="47" spans="1:12">
      <c r="A47">
        <v>2025</v>
      </c>
      <c r="B47">
        <v>9</v>
      </c>
      <c r="C47" t="s">
        <v>213</v>
      </c>
      <c r="D47" t="s">
        <v>102</v>
      </c>
      <c r="E47" t="s">
        <v>221</v>
      </c>
      <c r="F47">
        <v>28</v>
      </c>
      <c r="G47" t="s">
        <v>162</v>
      </c>
      <c r="H47">
        <v>2801100000</v>
      </c>
      <c r="I47">
        <v>0.18</v>
      </c>
      <c r="J47">
        <v>1</v>
      </c>
      <c r="K47">
        <v>0.18</v>
      </c>
      <c r="L47" t="s">
        <v>214</v>
      </c>
    </row>
    <row r="48" spans="1:12">
      <c r="A48">
        <v>2024</v>
      </c>
      <c r="B48">
        <v>11</v>
      </c>
      <c r="C48" t="s">
        <v>213</v>
      </c>
      <c r="D48" t="s">
        <v>102</v>
      </c>
      <c r="E48" t="s">
        <v>103</v>
      </c>
      <c r="F48">
        <v>28</v>
      </c>
      <c r="G48" t="s">
        <v>162</v>
      </c>
      <c r="H48">
        <v>2801100000</v>
      </c>
      <c r="I48">
        <v>1285.8699999999999</v>
      </c>
      <c r="J48">
        <v>100.91</v>
      </c>
      <c r="K48">
        <v>12.74</v>
      </c>
      <c r="L48" t="s">
        <v>214</v>
      </c>
    </row>
    <row r="49" spans="1:12">
      <c r="A49">
        <v>2024</v>
      </c>
      <c r="B49">
        <v>12</v>
      </c>
      <c r="C49" t="s">
        <v>213</v>
      </c>
      <c r="D49" t="s">
        <v>102</v>
      </c>
      <c r="E49" t="s">
        <v>103</v>
      </c>
      <c r="F49">
        <v>28</v>
      </c>
      <c r="G49" t="s">
        <v>162</v>
      </c>
      <c r="H49">
        <v>2801100000</v>
      </c>
      <c r="I49">
        <v>1554.05</v>
      </c>
      <c r="J49">
        <v>53</v>
      </c>
      <c r="K49">
        <v>29.32</v>
      </c>
      <c r="L49" t="s">
        <v>214</v>
      </c>
    </row>
    <row r="50" spans="1:12">
      <c r="A50">
        <v>2025</v>
      </c>
      <c r="B50">
        <v>1</v>
      </c>
      <c r="C50" t="s">
        <v>213</v>
      </c>
      <c r="D50" t="s">
        <v>102</v>
      </c>
      <c r="E50" t="s">
        <v>103</v>
      </c>
      <c r="F50">
        <v>28</v>
      </c>
      <c r="G50" t="s">
        <v>162</v>
      </c>
      <c r="H50">
        <v>2801100000</v>
      </c>
      <c r="I50">
        <v>1049.94</v>
      </c>
      <c r="J50">
        <v>23</v>
      </c>
      <c r="K50">
        <v>45.65</v>
      </c>
      <c r="L50" t="s">
        <v>214</v>
      </c>
    </row>
    <row r="51" spans="1:12">
      <c r="A51">
        <v>2025</v>
      </c>
      <c r="B51">
        <v>5</v>
      </c>
      <c r="C51" t="s">
        <v>213</v>
      </c>
      <c r="D51" t="s">
        <v>102</v>
      </c>
      <c r="E51" t="s">
        <v>103</v>
      </c>
      <c r="F51">
        <v>28</v>
      </c>
      <c r="G51" t="s">
        <v>162</v>
      </c>
      <c r="H51">
        <v>2801100000</v>
      </c>
      <c r="I51">
        <v>132.91</v>
      </c>
      <c r="J51">
        <v>1</v>
      </c>
      <c r="K51">
        <v>132.91</v>
      </c>
      <c r="L51" t="s">
        <v>214</v>
      </c>
    </row>
    <row r="52" spans="1:12">
      <c r="A52">
        <v>2025</v>
      </c>
      <c r="B52">
        <v>6</v>
      </c>
      <c r="C52" t="s">
        <v>213</v>
      </c>
      <c r="D52" t="s">
        <v>102</v>
      </c>
      <c r="E52" t="s">
        <v>103</v>
      </c>
      <c r="F52">
        <v>28</v>
      </c>
      <c r="G52" t="s">
        <v>162</v>
      </c>
      <c r="H52">
        <v>2801100000</v>
      </c>
      <c r="I52">
        <v>2789.13</v>
      </c>
      <c r="J52">
        <v>336</v>
      </c>
      <c r="K52">
        <v>8.3000000000000007</v>
      </c>
      <c r="L52" t="s">
        <v>214</v>
      </c>
    </row>
    <row r="53" spans="1:12">
      <c r="A53">
        <v>2025</v>
      </c>
      <c r="B53">
        <v>9</v>
      </c>
      <c r="C53" t="s">
        <v>213</v>
      </c>
      <c r="D53" t="s">
        <v>102</v>
      </c>
      <c r="E53" t="s">
        <v>103</v>
      </c>
      <c r="F53">
        <v>28</v>
      </c>
      <c r="G53" t="s">
        <v>162</v>
      </c>
      <c r="H53">
        <v>2801100000</v>
      </c>
      <c r="I53">
        <v>134.19999999999999</v>
      </c>
      <c r="J53">
        <v>0.54</v>
      </c>
      <c r="K53">
        <v>248.51</v>
      </c>
      <c r="L53" t="s">
        <v>214</v>
      </c>
    </row>
  </sheetData>
  <autoFilter ref="A1:L1" xr:uid="{E57A76E9-321C-488E-8012-000B9914751E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952E-B254-4C46-8B9E-3951E8A1AD93}">
  <sheetPr>
    <tabColor theme="5"/>
  </sheetPr>
  <dimension ref="A1:I75"/>
  <sheetViews>
    <sheetView topLeftCell="A14" workbookViewId="0">
      <selection activeCell="H23" sqref="H23"/>
    </sheetView>
  </sheetViews>
  <sheetFormatPr defaultRowHeight="15.75"/>
  <cols>
    <col min="1" max="1" width="19.875" customWidth="1"/>
    <col min="2" max="2" width="20.25" customWidth="1"/>
    <col min="3" max="3" width="17.625" customWidth="1"/>
    <col min="4" max="4" width="18.75" customWidth="1"/>
    <col min="5" max="5" width="16.75" customWidth="1"/>
    <col min="6" max="7" width="17.125" customWidth="1"/>
    <col min="8" max="8" width="17.75" customWidth="1"/>
    <col min="9" max="9" width="19.375" customWidth="1"/>
  </cols>
  <sheetData>
    <row r="1" spans="1:8" ht="20.25" thickBot="1">
      <c r="A1" s="11" t="s">
        <v>0</v>
      </c>
      <c r="B1" s="11"/>
      <c r="C1" s="11"/>
      <c r="D1" s="11"/>
      <c r="E1" s="11"/>
      <c r="F1" s="11"/>
      <c r="G1" s="11"/>
    </row>
    <row r="2" spans="1:8" ht="16.5" thickTop="1"/>
    <row r="3" spans="1:8">
      <c r="A3" s="12" t="s">
        <v>1</v>
      </c>
      <c r="B3" s="124" t="s">
        <v>2</v>
      </c>
      <c r="C3" s="125"/>
      <c r="D3" s="125"/>
      <c r="E3" s="125"/>
      <c r="F3" s="125"/>
      <c r="G3" s="126"/>
    </row>
    <row r="4" spans="1:8">
      <c r="A4" s="12" t="s">
        <v>3</v>
      </c>
      <c r="B4" t="s">
        <v>4</v>
      </c>
    </row>
    <row r="5" spans="1:8">
      <c r="A5" s="12" t="s">
        <v>5</v>
      </c>
      <c r="B5" t="s">
        <v>6</v>
      </c>
    </row>
    <row r="6" spans="1:8">
      <c r="A6" s="12" t="s">
        <v>7</v>
      </c>
      <c r="B6" t="s">
        <v>6</v>
      </c>
    </row>
    <row r="7" spans="1:8">
      <c r="A7" s="13" t="s">
        <v>8</v>
      </c>
      <c r="B7" s="14"/>
      <c r="C7" s="15" t="s">
        <v>6</v>
      </c>
      <c r="D7" s="14" t="s">
        <v>10</v>
      </c>
    </row>
    <row r="8" spans="1:8">
      <c r="A8" s="12"/>
    </row>
    <row r="9" spans="1:8" ht="82.5" customHeight="1">
      <c r="A9" s="58"/>
      <c r="B9" s="57" t="s">
        <v>11</v>
      </c>
      <c r="C9" s="57" t="s">
        <v>12</v>
      </c>
      <c r="D9" s="56" t="s">
        <v>13</v>
      </c>
      <c r="E9" s="56" t="s">
        <v>120</v>
      </c>
      <c r="F9" s="56" t="s">
        <v>15</v>
      </c>
      <c r="G9" s="56" t="s">
        <v>121</v>
      </c>
    </row>
    <row r="10" spans="1:8">
      <c r="A10" s="12" t="s">
        <v>17</v>
      </c>
      <c r="B10" s="37" t="s">
        <v>18</v>
      </c>
      <c r="C10" s="16">
        <v>290121</v>
      </c>
      <c r="D10" s="48" t="s">
        <v>19</v>
      </c>
      <c r="E10" s="17">
        <f>'Malaysia Raw Material Value'!E5</f>
        <v>671.51312050885781</v>
      </c>
      <c r="F10" s="113" t="s">
        <v>6</v>
      </c>
      <c r="G10" s="18" t="s">
        <v>6</v>
      </c>
    </row>
    <row r="11" spans="1:8">
      <c r="A11" s="12"/>
      <c r="B11" s="37" t="s">
        <v>20</v>
      </c>
      <c r="C11" s="16">
        <v>280110</v>
      </c>
      <c r="D11" s="48" t="s">
        <v>19</v>
      </c>
      <c r="E11" s="17">
        <f>'Malaysia Raw Material Value'!E6</f>
        <v>242.81717860156897</v>
      </c>
      <c r="F11" s="113" t="s">
        <v>6</v>
      </c>
      <c r="G11" s="18" t="s">
        <v>6</v>
      </c>
      <c r="H11" s="25"/>
    </row>
    <row r="12" spans="1:8">
      <c r="A12" s="12"/>
      <c r="B12" s="37" t="s">
        <v>21</v>
      </c>
      <c r="C12" s="16"/>
      <c r="D12" s="48" t="s">
        <v>22</v>
      </c>
      <c r="E12" s="17"/>
      <c r="F12" s="114"/>
      <c r="G12" s="18" t="s">
        <v>6</v>
      </c>
      <c r="H12" s="25" t="s">
        <v>23</v>
      </c>
    </row>
    <row r="13" spans="1:8">
      <c r="A13" s="12"/>
      <c r="B13" s="37" t="s">
        <v>24</v>
      </c>
      <c r="C13" s="16">
        <v>291532</v>
      </c>
      <c r="D13" s="48" t="s">
        <v>22</v>
      </c>
      <c r="E13" s="17">
        <f>'Malaysia Raw Material Value'!E7</f>
        <v>558.1984193881691</v>
      </c>
      <c r="F13" s="113" t="s">
        <v>6</v>
      </c>
      <c r="G13" s="18" t="s">
        <v>6</v>
      </c>
    </row>
    <row r="14" spans="1:8">
      <c r="A14" s="19"/>
      <c r="B14" s="37" t="s">
        <v>25</v>
      </c>
      <c r="C14" s="16"/>
      <c r="D14" s="48" t="s">
        <v>22</v>
      </c>
      <c r="E14" s="17"/>
      <c r="F14" s="114"/>
      <c r="G14" s="18" t="s">
        <v>6</v>
      </c>
      <c r="H14" s="25" t="s">
        <v>26</v>
      </c>
    </row>
    <row r="15" spans="1:8">
      <c r="A15" s="40"/>
      <c r="B15" s="30" t="s">
        <v>27</v>
      </c>
      <c r="C15" s="43"/>
      <c r="D15" s="51"/>
      <c r="E15" s="30"/>
      <c r="F15" s="116"/>
      <c r="G15" s="116">
        <f>SUM(G10:G14)</f>
        <v>0</v>
      </c>
    </row>
    <row r="16" spans="1:8" ht="17.25">
      <c r="A16" s="12" t="s">
        <v>28</v>
      </c>
      <c r="B16" s="37" t="s">
        <v>29</v>
      </c>
      <c r="C16" s="54"/>
      <c r="D16" s="48" t="s">
        <v>22</v>
      </c>
      <c r="E16" s="53"/>
      <c r="F16" s="118"/>
      <c r="G16" s="18"/>
    </row>
    <row r="17" spans="1:8">
      <c r="A17" s="19"/>
      <c r="B17" s="37" t="s">
        <v>30</v>
      </c>
      <c r="C17" s="39"/>
      <c r="D17" s="48"/>
      <c r="E17" s="37"/>
      <c r="F17" s="117"/>
      <c r="G17" s="18"/>
    </row>
    <row r="18" spans="1:8">
      <c r="A18" s="40"/>
      <c r="B18" s="30" t="s">
        <v>31</v>
      </c>
      <c r="C18" s="43"/>
      <c r="D18" s="51"/>
      <c r="E18" s="30"/>
      <c r="F18" s="116"/>
      <c r="G18" s="116">
        <f>SUM(G16:G17)</f>
        <v>0</v>
      </c>
    </row>
    <row r="19" spans="1:8">
      <c r="A19" s="12" t="s">
        <v>32</v>
      </c>
      <c r="B19" s="37" t="s">
        <v>33</v>
      </c>
      <c r="C19" s="39" t="s">
        <v>34</v>
      </c>
      <c r="D19" s="48" t="s">
        <v>35</v>
      </c>
      <c r="E19" s="52">
        <f>'Malaysia Raw Material Value'!G16</f>
        <v>24.494977947916674</v>
      </c>
      <c r="F19" s="120" t="s">
        <v>6</v>
      </c>
      <c r="G19" s="18" t="s">
        <v>6</v>
      </c>
      <c r="H19" s="25" t="s">
        <v>36</v>
      </c>
    </row>
    <row r="20" spans="1:8">
      <c r="A20" s="19"/>
      <c r="B20" s="37" t="s">
        <v>37</v>
      </c>
      <c r="C20" s="50" t="s">
        <v>34</v>
      </c>
      <c r="D20" s="48" t="s">
        <v>38</v>
      </c>
      <c r="E20" s="52">
        <f>'Malaysia Raw Material Value'!D40</f>
        <v>6.7028819000000013</v>
      </c>
      <c r="F20" s="120" t="s">
        <v>6</v>
      </c>
      <c r="G20" s="18" t="s">
        <v>6</v>
      </c>
      <c r="H20" s="25" t="s">
        <v>36</v>
      </c>
    </row>
    <row r="21" spans="1:8">
      <c r="A21" s="19"/>
      <c r="B21" s="37" t="s">
        <v>39</v>
      </c>
      <c r="C21" s="50" t="s">
        <v>34</v>
      </c>
      <c r="D21" s="48" t="s">
        <v>38</v>
      </c>
      <c r="E21" s="52">
        <f>'Malaysia Raw Material Value'!D41</f>
        <v>7.8857434117647074</v>
      </c>
      <c r="F21" s="120" t="s">
        <v>6</v>
      </c>
      <c r="G21" s="18" t="s">
        <v>6</v>
      </c>
      <c r="H21" s="25" t="s">
        <v>36</v>
      </c>
    </row>
    <row r="22" spans="1:8">
      <c r="A22" s="19"/>
      <c r="B22" s="37" t="s">
        <v>40</v>
      </c>
      <c r="C22" s="50" t="s">
        <v>34</v>
      </c>
      <c r="D22" s="48" t="s">
        <v>41</v>
      </c>
      <c r="E22" s="52"/>
      <c r="F22" s="120"/>
      <c r="G22" s="18"/>
    </row>
    <row r="23" spans="1:8">
      <c r="A23" s="40"/>
      <c r="B23" s="30" t="s">
        <v>42</v>
      </c>
      <c r="C23" s="43"/>
      <c r="D23" s="51"/>
      <c r="E23" s="30"/>
      <c r="F23" s="116"/>
      <c r="G23" s="116">
        <f>SUM(G19:G22)</f>
        <v>0</v>
      </c>
    </row>
    <row r="24" spans="1:8">
      <c r="A24" s="47" t="s">
        <v>43</v>
      </c>
      <c r="B24" s="37" t="s">
        <v>43</v>
      </c>
      <c r="C24" s="39" t="s">
        <v>34</v>
      </c>
      <c r="D24" s="48" t="s">
        <v>44</v>
      </c>
      <c r="E24" s="52">
        <f>'Malaysia Raw Material Value'!C50</f>
        <v>2.7893423763736269</v>
      </c>
      <c r="F24" s="21" t="s">
        <v>6</v>
      </c>
      <c r="G24" s="18" t="s">
        <v>6</v>
      </c>
      <c r="H24" s="25"/>
    </row>
    <row r="25" spans="1:8">
      <c r="A25" s="30"/>
      <c r="B25" s="30" t="s">
        <v>45</v>
      </c>
      <c r="C25" s="43"/>
      <c r="D25" s="51"/>
      <c r="E25" s="30"/>
      <c r="F25" s="116"/>
      <c r="G25" s="116">
        <f>SUM(G24:G24)</f>
        <v>0</v>
      </c>
    </row>
    <row r="26" spans="1:8">
      <c r="A26" s="47" t="s">
        <v>46</v>
      </c>
      <c r="B26" s="37" t="s">
        <v>47</v>
      </c>
      <c r="C26" s="50"/>
      <c r="D26" s="48" t="s">
        <v>48</v>
      </c>
      <c r="E26" s="37"/>
      <c r="F26" s="117"/>
      <c r="G26" s="18" t="s">
        <v>6</v>
      </c>
    </row>
    <row r="27" spans="1:8">
      <c r="A27" s="46"/>
      <c r="B27" s="37" t="s">
        <v>49</v>
      </c>
      <c r="C27" s="49"/>
      <c r="D27" s="48" t="s">
        <v>50</v>
      </c>
      <c r="E27" s="37"/>
      <c r="F27" s="117"/>
      <c r="G27" s="18"/>
    </row>
    <row r="28" spans="1:8">
      <c r="A28" s="46"/>
      <c r="B28" s="37" t="s">
        <v>51</v>
      </c>
      <c r="C28" s="49"/>
      <c r="D28" s="48" t="s">
        <v>50</v>
      </c>
      <c r="E28" s="37"/>
      <c r="F28" s="117"/>
      <c r="G28" s="18"/>
    </row>
    <row r="29" spans="1:8">
      <c r="A29" s="46"/>
      <c r="B29" s="37" t="s">
        <v>52</v>
      </c>
      <c r="C29" s="39"/>
      <c r="D29" s="48" t="s">
        <v>53</v>
      </c>
      <c r="E29" s="37"/>
      <c r="F29" s="117"/>
      <c r="G29" s="18"/>
    </row>
    <row r="30" spans="1:8">
      <c r="A30" s="30"/>
      <c r="B30" s="30" t="s">
        <v>54</v>
      </c>
      <c r="C30" s="43"/>
      <c r="D30" s="42"/>
      <c r="E30" s="30"/>
      <c r="F30" s="116"/>
      <c r="G30" s="116">
        <f>SUM(G26:G29)</f>
        <v>0</v>
      </c>
    </row>
    <row r="31" spans="1:8">
      <c r="A31" s="47" t="s">
        <v>55</v>
      </c>
      <c r="B31" s="37" t="s">
        <v>56</v>
      </c>
      <c r="C31" s="39"/>
      <c r="D31" s="38"/>
      <c r="E31" s="37"/>
      <c r="F31" s="117"/>
      <c r="G31" s="18">
        <v>0</v>
      </c>
      <c r="H31" s="25"/>
    </row>
    <row r="32" spans="1:8">
      <c r="A32" s="46"/>
      <c r="B32" s="37" t="s">
        <v>56</v>
      </c>
      <c r="C32" s="39"/>
      <c r="D32" s="38"/>
      <c r="E32" s="37"/>
      <c r="F32" s="117"/>
      <c r="G32" s="18"/>
    </row>
    <row r="33" spans="1:8">
      <c r="A33" s="46"/>
      <c r="B33" s="37" t="s">
        <v>56</v>
      </c>
      <c r="C33" s="39"/>
      <c r="D33" s="38"/>
      <c r="E33" s="37"/>
      <c r="F33" s="117"/>
      <c r="G33" s="18"/>
    </row>
    <row r="34" spans="1:8">
      <c r="A34" s="30"/>
      <c r="B34" s="30" t="s">
        <v>57</v>
      </c>
      <c r="C34" s="43"/>
      <c r="D34" s="42"/>
      <c r="E34" s="30"/>
      <c r="F34" s="116"/>
      <c r="G34" s="116">
        <f>SUM(G31:G33)</f>
        <v>0</v>
      </c>
    </row>
    <row r="35" spans="1:8">
      <c r="A35" s="31" t="s">
        <v>58</v>
      </c>
      <c r="B35" s="30"/>
      <c r="C35" s="43"/>
      <c r="D35" s="42"/>
      <c r="E35" s="30"/>
      <c r="F35" s="116"/>
      <c r="G35" s="116">
        <f>G34+G30+G25+G23+G18+G15</f>
        <v>0</v>
      </c>
    </row>
    <row r="36" spans="1:8">
      <c r="A36" s="45"/>
      <c r="B36" s="32"/>
      <c r="C36" s="33"/>
      <c r="D36" s="44"/>
      <c r="E36" s="32"/>
      <c r="F36" s="32"/>
      <c r="G36" s="18"/>
    </row>
    <row r="37" spans="1:8">
      <c r="A37" s="28" t="s">
        <v>59</v>
      </c>
      <c r="B37" s="30"/>
      <c r="C37" s="43"/>
      <c r="D37" s="42"/>
      <c r="E37" s="30"/>
      <c r="F37" s="115"/>
      <c r="G37" s="116"/>
    </row>
    <row r="38" spans="1:8">
      <c r="A38" s="40"/>
      <c r="B38" s="37" t="s">
        <v>60</v>
      </c>
      <c r="C38" s="39"/>
      <c r="D38" s="38"/>
      <c r="E38" s="37"/>
      <c r="F38" s="117"/>
      <c r="G38" s="18" t="s">
        <v>6</v>
      </c>
    </row>
    <row r="39" spans="1:8">
      <c r="A39" s="40"/>
      <c r="B39" s="37" t="s">
        <v>61</v>
      </c>
      <c r="C39" s="39"/>
      <c r="D39" s="38"/>
      <c r="E39" s="37"/>
      <c r="F39" s="117"/>
      <c r="G39" s="18" t="s">
        <v>6</v>
      </c>
      <c r="H39" s="25"/>
    </row>
    <row r="40" spans="1:8">
      <c r="A40" s="40"/>
      <c r="B40" s="37" t="s">
        <v>62</v>
      </c>
      <c r="C40" s="39"/>
      <c r="D40" s="38"/>
      <c r="E40" s="37"/>
      <c r="F40" s="117"/>
      <c r="G40" s="18" t="s">
        <v>6</v>
      </c>
      <c r="H40" s="25"/>
    </row>
    <row r="41" spans="1:8">
      <c r="A41" s="40"/>
      <c r="B41" s="37" t="s">
        <v>63</v>
      </c>
      <c r="C41" s="39"/>
      <c r="D41" s="38"/>
      <c r="E41" s="37"/>
      <c r="F41" s="37"/>
      <c r="G41" s="18"/>
    </row>
    <row r="42" spans="1:8">
      <c r="A42" s="31" t="s">
        <v>64</v>
      </c>
      <c r="B42" s="30"/>
      <c r="C42" s="36"/>
      <c r="D42" s="35"/>
      <c r="E42" s="31"/>
      <c r="F42" s="31"/>
      <c r="G42" s="20">
        <f>SUM(G39:G41)</f>
        <v>0</v>
      </c>
    </row>
    <row r="43" spans="1:8">
      <c r="A43" s="34"/>
      <c r="B43" s="32"/>
      <c r="C43" s="33"/>
      <c r="D43" s="32"/>
      <c r="E43" s="32"/>
      <c r="F43" s="32"/>
      <c r="G43" s="18"/>
    </row>
    <row r="44" spans="1:8">
      <c r="A44" s="31"/>
      <c r="B44" s="30" t="s">
        <v>65</v>
      </c>
      <c r="C44" s="29"/>
      <c r="D44" s="28"/>
      <c r="E44" s="28"/>
      <c r="F44" s="28"/>
      <c r="G44" s="110">
        <v>716.95</v>
      </c>
    </row>
    <row r="45" spans="1:8">
      <c r="A45" s="27"/>
      <c r="B45" s="27"/>
      <c r="C45" s="27"/>
      <c r="D45" s="27"/>
      <c r="E45" s="27"/>
      <c r="F45" s="27"/>
      <c r="G45" s="27"/>
    </row>
    <row r="46" spans="1:8">
      <c r="A46" s="27"/>
      <c r="B46" s="27"/>
      <c r="C46" s="27"/>
      <c r="D46" s="27"/>
      <c r="E46" s="27"/>
      <c r="F46" s="27"/>
      <c r="G46" s="27"/>
    </row>
    <row r="47" spans="1:8">
      <c r="A47" s="22" t="s">
        <v>66</v>
      </c>
    </row>
    <row r="48" spans="1:8">
      <c r="A48" s="22" t="s">
        <v>67</v>
      </c>
    </row>
    <row r="49" spans="1:8">
      <c r="A49" s="22" t="s">
        <v>68</v>
      </c>
    </row>
    <row r="50" spans="1:8">
      <c r="A50" s="22"/>
    </row>
    <row r="53" spans="1:8">
      <c r="A53" s="60" t="s">
        <v>122</v>
      </c>
    </row>
    <row r="55" spans="1:8">
      <c r="A55" t="s">
        <v>222</v>
      </c>
    </row>
    <row r="58" spans="1:8" ht="57" customHeight="1">
      <c r="B58" s="62" t="s">
        <v>223</v>
      </c>
      <c r="C58" s="63" t="s">
        <v>224</v>
      </c>
      <c r="G58" s="62" t="s">
        <v>225</v>
      </c>
      <c r="H58" s="73" t="s">
        <v>226</v>
      </c>
    </row>
    <row r="59" spans="1:8">
      <c r="B59" s="64" t="s">
        <v>227</v>
      </c>
      <c r="C59" s="74">
        <v>44574.44</v>
      </c>
      <c r="G59" s="1" t="s">
        <v>227</v>
      </c>
      <c r="H59" s="75">
        <v>30671</v>
      </c>
    </row>
    <row r="60" spans="1:8">
      <c r="B60" s="1" t="s">
        <v>228</v>
      </c>
      <c r="C60" s="7">
        <v>-41189.449999999997</v>
      </c>
      <c r="G60" s="1" t="s">
        <v>128</v>
      </c>
      <c r="H60" s="75">
        <v>-25965</v>
      </c>
    </row>
    <row r="61" spans="1:8">
      <c r="B61" s="64" t="s">
        <v>229</v>
      </c>
      <c r="C61" s="7">
        <v>3384.99</v>
      </c>
      <c r="G61" s="1" t="s">
        <v>230</v>
      </c>
      <c r="H61" s="75">
        <v>4706</v>
      </c>
    </row>
    <row r="62" spans="1:8">
      <c r="B62" s="1" t="s">
        <v>231</v>
      </c>
      <c r="C62">
        <v>-2422.98</v>
      </c>
      <c r="G62" s="1" t="s">
        <v>232</v>
      </c>
      <c r="H62" s="7">
        <v>-2144</v>
      </c>
    </row>
    <row r="63" spans="1:8">
      <c r="B63" s="1" t="s">
        <v>180</v>
      </c>
      <c r="C63" s="7">
        <v>9292.6200000000008</v>
      </c>
      <c r="G63" s="1" t="s">
        <v>233</v>
      </c>
      <c r="H63" s="7">
        <v>-1526</v>
      </c>
    </row>
    <row r="64" spans="1:8">
      <c r="B64" s="1" t="s">
        <v>234</v>
      </c>
      <c r="C64" s="7">
        <v>-3484.65</v>
      </c>
      <c r="G64" s="1" t="s">
        <v>235</v>
      </c>
      <c r="H64" s="1">
        <v>-260</v>
      </c>
    </row>
    <row r="65" spans="2:9">
      <c r="B65" s="1" t="s">
        <v>236</v>
      </c>
      <c r="C65" s="7">
        <v>-3484.65</v>
      </c>
      <c r="G65" s="1" t="s">
        <v>237</v>
      </c>
      <c r="H65" s="7">
        <v>1690</v>
      </c>
    </row>
    <row r="66" spans="2:9">
      <c r="B66" s="1" t="s">
        <v>135</v>
      </c>
      <c r="C66" s="65">
        <v>0.21</v>
      </c>
      <c r="G66" s="1" t="s">
        <v>238</v>
      </c>
      <c r="H66" s="65">
        <v>0.13</v>
      </c>
    </row>
    <row r="67" spans="2:9">
      <c r="B67" s="1" t="s">
        <v>136</v>
      </c>
      <c r="C67" s="65">
        <v>-0.08</v>
      </c>
      <c r="G67" s="1" t="s">
        <v>239</v>
      </c>
      <c r="H67" s="65">
        <v>0.06</v>
      </c>
    </row>
    <row r="68" spans="2:9">
      <c r="B68" s="76" t="s">
        <v>240</v>
      </c>
    </row>
    <row r="71" spans="2:9">
      <c r="B71" s="127" t="s">
        <v>137</v>
      </c>
      <c r="C71" s="128"/>
      <c r="D71" s="129"/>
      <c r="G71" s="127" t="s">
        <v>137</v>
      </c>
      <c r="H71" s="128"/>
      <c r="I71" s="129"/>
    </row>
    <row r="72" spans="2:9">
      <c r="B72" s="1" t="s">
        <v>138</v>
      </c>
      <c r="C72" s="1"/>
      <c r="D72" s="66">
        <f>G44</f>
        <v>716.95</v>
      </c>
      <c r="G72" s="1" t="s">
        <v>138</v>
      </c>
      <c r="H72" s="1"/>
      <c r="I72" s="66">
        <f>G44</f>
        <v>716.95</v>
      </c>
    </row>
    <row r="73" spans="2:9">
      <c r="B73" s="1" t="s">
        <v>139</v>
      </c>
      <c r="C73" s="65">
        <v>0.21</v>
      </c>
      <c r="D73" s="67">
        <f>D72*C73</f>
        <v>150.55950000000001</v>
      </c>
      <c r="G73" s="1" t="s">
        <v>139</v>
      </c>
      <c r="H73" s="65">
        <v>0.13</v>
      </c>
      <c r="I73" s="67">
        <f>I72*H73</f>
        <v>93.203500000000005</v>
      </c>
    </row>
    <row r="74" spans="2:9">
      <c r="B74" s="1" t="s">
        <v>140</v>
      </c>
      <c r="C74" s="65">
        <v>-0.08</v>
      </c>
      <c r="D74" s="67">
        <f>(D72+D73)*C74</f>
        <v>-69.400760000000005</v>
      </c>
      <c r="G74" s="1" t="s">
        <v>140</v>
      </c>
      <c r="H74" s="65">
        <v>0.06</v>
      </c>
      <c r="I74" s="67">
        <f>(I72+I73)*H74</f>
        <v>48.609209999999997</v>
      </c>
    </row>
    <row r="75" spans="2:9">
      <c r="B75" s="1" t="s">
        <v>141</v>
      </c>
      <c r="C75" s="1"/>
      <c r="D75" s="68">
        <f>SUM(D72:D74)</f>
        <v>798.10874000000013</v>
      </c>
      <c r="G75" s="1" t="s">
        <v>141</v>
      </c>
      <c r="H75" s="1"/>
      <c r="I75" s="89">
        <f>SUM(I72:I74)</f>
        <v>858.76270999999997</v>
      </c>
    </row>
  </sheetData>
  <mergeCells count="3">
    <mergeCell ref="B3:G3"/>
    <mergeCell ref="B71:D71"/>
    <mergeCell ref="G71:I7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D0E1F-D63A-4582-B576-0A77C654C26F}">
  <dimension ref="A1:P12"/>
  <sheetViews>
    <sheetView workbookViewId="0">
      <selection activeCell="N9" sqref="N9"/>
    </sheetView>
  </sheetViews>
  <sheetFormatPr defaultColWidth="11.125" defaultRowHeight="15.75"/>
  <cols>
    <col min="14" max="14" width="21.625" customWidth="1"/>
    <col min="15" max="15" width="22.375" customWidth="1"/>
  </cols>
  <sheetData>
    <row r="1" spans="1:16" ht="16.5" thickBot="1"/>
    <row r="2" spans="1:16">
      <c r="A2" s="2"/>
      <c r="B2" s="3">
        <v>45627</v>
      </c>
      <c r="C2" s="3">
        <v>45658</v>
      </c>
      <c r="D2" s="3">
        <v>45689</v>
      </c>
      <c r="E2" s="3">
        <v>45717</v>
      </c>
      <c r="F2" s="3">
        <v>45748</v>
      </c>
      <c r="G2" s="3">
        <v>45778</v>
      </c>
      <c r="H2" s="3">
        <v>45809</v>
      </c>
      <c r="I2" s="3">
        <v>45839</v>
      </c>
      <c r="J2" s="3">
        <v>45870</v>
      </c>
      <c r="K2" s="3">
        <v>45901</v>
      </c>
      <c r="L2" s="3">
        <v>45931</v>
      </c>
      <c r="M2" s="3">
        <v>45962</v>
      </c>
      <c r="N2" s="8" t="s">
        <v>241</v>
      </c>
    </row>
    <row r="3" spans="1:16" ht="16.5" thickBot="1">
      <c r="A3" s="4" t="s">
        <v>242</v>
      </c>
      <c r="B3" s="9">
        <v>0.78951000000000005</v>
      </c>
      <c r="C3" s="9">
        <v>0.79423999999999995</v>
      </c>
      <c r="D3" s="9">
        <v>0.80442999999999998</v>
      </c>
      <c r="E3" s="9">
        <v>0.78908999999999996</v>
      </c>
      <c r="F3" s="9">
        <v>0.77205000000000001</v>
      </c>
      <c r="G3" s="10">
        <v>0.74721000000000004</v>
      </c>
      <c r="H3" s="9">
        <v>0.73802000000000001</v>
      </c>
      <c r="I3" s="9">
        <v>0.72872999999999999</v>
      </c>
      <c r="J3" s="9">
        <v>0.74797999999999998</v>
      </c>
      <c r="K3" s="10">
        <v>0.73972000000000004</v>
      </c>
      <c r="L3" s="9">
        <v>0.74409000000000003</v>
      </c>
      <c r="M3" s="9">
        <v>0.76198999999999995</v>
      </c>
      <c r="N3" s="79">
        <f t="shared" ref="N3:N6" si="0">AVERAGE(B3:M3)</f>
        <v>0.76308833333333348</v>
      </c>
    </row>
    <row r="4" spans="1:16" ht="16.5" thickBot="1">
      <c r="A4" s="9" t="s">
        <v>243</v>
      </c>
      <c r="B4" s="9">
        <v>2.4250000000000001E-2</v>
      </c>
      <c r="C4" s="9">
        <v>2.4230000000000002E-2</v>
      </c>
      <c r="D4" s="9">
        <v>2.4459999999999999E-2</v>
      </c>
      <c r="E4" s="9">
        <v>2.4060000000000002E-2</v>
      </c>
      <c r="F4" s="9">
        <v>2.332E-2</v>
      </c>
      <c r="G4" s="9">
        <v>2.2939999999999999E-2</v>
      </c>
      <c r="H4" s="9">
        <v>2.4590000000000001E-2</v>
      </c>
      <c r="I4" s="9">
        <v>2.4989999999999998E-2</v>
      </c>
      <c r="J4" s="9">
        <v>2.5180000000000001E-2</v>
      </c>
      <c r="K4" s="9">
        <v>2.4289999999999999E-2</v>
      </c>
      <c r="L4" s="9">
        <v>2.4469999999999999E-2</v>
      </c>
      <c r="M4" s="10">
        <v>2.4760000000000001E-2</v>
      </c>
      <c r="N4" s="79">
        <f t="shared" si="0"/>
        <v>2.4295000000000001E-2</v>
      </c>
    </row>
    <row r="5" spans="1:16" ht="16.5" thickBot="1">
      <c r="A5" s="9" t="s">
        <v>244</v>
      </c>
      <c r="B5" s="9">
        <v>0.10894</v>
      </c>
      <c r="C5" s="9">
        <v>0.10881</v>
      </c>
      <c r="D5" s="9">
        <v>0.11094</v>
      </c>
      <c r="E5" s="9">
        <v>0.1086</v>
      </c>
      <c r="F5" s="9">
        <v>0.10625999999999999</v>
      </c>
      <c r="G5" s="9">
        <v>0.10274</v>
      </c>
      <c r="H5" s="9">
        <v>0.10256999999999999</v>
      </c>
      <c r="I5" s="9">
        <v>0.10161000000000001</v>
      </c>
      <c r="J5" s="9">
        <v>0.10415000000000001</v>
      </c>
      <c r="K5" s="9">
        <v>0.10373</v>
      </c>
      <c r="L5" s="9">
        <v>0.10449</v>
      </c>
      <c r="M5" s="9">
        <v>0.10711</v>
      </c>
      <c r="N5" s="79">
        <f t="shared" si="0"/>
        <v>0.10582916666666668</v>
      </c>
    </row>
    <row r="6" spans="1:16" ht="16.5" thickBot="1">
      <c r="A6" s="9" t="s">
        <v>245</v>
      </c>
      <c r="B6" s="9">
        <v>0.83230000000000004</v>
      </c>
      <c r="C6" s="9">
        <v>0.82950000000000002</v>
      </c>
      <c r="D6" s="9">
        <v>0.83684999999999998</v>
      </c>
      <c r="E6" s="9">
        <v>0.82672999999999996</v>
      </c>
      <c r="F6" s="9">
        <v>0.83357999999999999</v>
      </c>
      <c r="G6" s="9">
        <v>0.8498</v>
      </c>
      <c r="H6" s="9">
        <v>0.83809999999999996</v>
      </c>
      <c r="I6" s="9">
        <v>0.85289999999999999</v>
      </c>
      <c r="J6" s="9">
        <v>0.86219999999999997</v>
      </c>
      <c r="K6" s="9">
        <v>0.86370000000000002</v>
      </c>
      <c r="L6" s="9">
        <v>0.87229999999999996</v>
      </c>
      <c r="M6" s="9">
        <v>0.88009999999999999</v>
      </c>
      <c r="N6" s="79">
        <f t="shared" si="0"/>
        <v>0.84817166666666666</v>
      </c>
    </row>
    <row r="7" spans="1:16" ht="16.5" thickBot="1">
      <c r="A7" s="9" t="s">
        <v>246</v>
      </c>
      <c r="B7" s="9">
        <v>0.17754</v>
      </c>
      <c r="C7" s="9">
        <v>0.17788000000000001</v>
      </c>
      <c r="D7" s="9">
        <v>0.18312</v>
      </c>
      <c r="E7" s="9">
        <v>0.17754</v>
      </c>
      <c r="F7" s="9">
        <v>0.17398</v>
      </c>
      <c r="G7" s="9">
        <v>0.17266000000000001</v>
      </c>
      <c r="H7" s="9">
        <v>0.1741</v>
      </c>
      <c r="I7" s="9">
        <v>0.17232</v>
      </c>
      <c r="J7" s="9">
        <v>0.17641000000000001</v>
      </c>
      <c r="K7" s="9">
        <v>0.17541000000000001</v>
      </c>
      <c r="L7" s="9">
        <v>0.17654</v>
      </c>
      <c r="M7" s="9">
        <v>0.18143000000000001</v>
      </c>
      <c r="N7" s="79">
        <f>AVERAGE(B7:M7)</f>
        <v>0.17657750000000003</v>
      </c>
    </row>
    <row r="8" spans="1:16" ht="16.5" thickBot="1">
      <c r="A8" s="83" t="s">
        <v>247</v>
      </c>
      <c r="B8" s="84">
        <v>3.882E-2</v>
      </c>
      <c r="C8" s="84">
        <v>3.8969999999999998E-2</v>
      </c>
      <c r="D8" s="84">
        <v>3.9190000000000003E-2</v>
      </c>
      <c r="E8" s="84">
        <v>3.8719999999999997E-2</v>
      </c>
      <c r="F8" s="84">
        <v>3.7949999999999998E-2</v>
      </c>
      <c r="G8" s="84">
        <v>3.8120000000000001E-2</v>
      </c>
      <c r="H8" s="84">
        <v>3.8330000000000003E-2</v>
      </c>
      <c r="I8" s="84">
        <v>3.8629999999999998E-2</v>
      </c>
      <c r="J8" s="84">
        <v>3.9879999999999999E-2</v>
      </c>
      <c r="K8" s="84">
        <v>3.9750000000000001E-2</v>
      </c>
      <c r="L8" s="84">
        <v>4.0579999999999998E-2</v>
      </c>
      <c r="M8" s="84">
        <v>4.0969999999999999E-2</v>
      </c>
      <c r="N8" s="85">
        <f>AVERAGE(B8:M8)</f>
        <v>3.9159166666666669E-2</v>
      </c>
    </row>
    <row r="9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5" t="s">
        <v>248</v>
      </c>
      <c r="B11" s="5" t="s">
        <v>249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6">
      <c r="A12" s="5"/>
      <c r="B12" s="5" t="s">
        <v>250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280E48E807ED4AA4BA7BE40CA69573" ma:contentTypeVersion="14" ma:contentTypeDescription="Create a new document." ma:contentTypeScope="" ma:versionID="41ea01d1926dcfac1ce170f61d45a062">
  <xsd:schema xmlns:xsd="http://www.w3.org/2001/XMLSchema" xmlns:xs="http://www.w3.org/2001/XMLSchema" xmlns:p="http://schemas.microsoft.com/office/2006/metadata/properties" xmlns:ns1="http://schemas.microsoft.com/sharepoint/v3" xmlns:ns2="ef760887-92d3-413b-b11d-236601df688e" xmlns:ns3="e30f7a5d-8fa8-41c9-ac7a-9b097ed4b6af" targetNamespace="http://schemas.microsoft.com/office/2006/metadata/properties" ma:root="true" ma:fieldsID="0f615fc2b09bf667a7b594565d090f0d" ns1:_="" ns2:_="" ns3:_="">
    <xsd:import namespace="http://schemas.microsoft.com/sharepoint/v3"/>
    <xsd:import namespace="ef760887-92d3-413b-b11d-236601df688e"/>
    <xsd:import namespace="e30f7a5d-8fa8-41c9-ac7a-9b097ed4b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60887-92d3-413b-b11d-236601df68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40df2b-c156-4e70-b773-96d34ab37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f7a5d-8fa8-41c9-ac7a-9b097ed4b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9e4df2-fc7b-40ef-a90a-380ef4425123}" ma:internalName="TaxCatchAll" ma:showField="CatchAllData" ma:web="e30f7a5d-8fa8-41c9-ac7a-9b097ed4b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f760887-92d3-413b-b11d-236601df688e">
      <Terms xmlns="http://schemas.microsoft.com/office/infopath/2007/PartnerControls"/>
    </lcf76f155ced4ddcb4097134ff3c332f>
    <_ip_UnifiedCompliancePolicyProperties xmlns="http://schemas.microsoft.com/sharepoint/v3" xsi:nil="true"/>
    <TaxCatchAll xmlns="e30f7a5d-8fa8-41c9-ac7a-9b097ed4b6a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8A73DC-62F0-44E8-937F-4D9B20DA644A}"/>
</file>

<file path=customXml/itemProps2.xml><?xml version="1.0" encoding="utf-8"?>
<ds:datastoreItem xmlns:ds="http://schemas.openxmlformats.org/officeDocument/2006/customXml" ds:itemID="{7D6DE148-CEEB-4EC5-8357-1C9A824BC040}"/>
</file>

<file path=customXml/itemProps3.xml><?xml version="1.0" encoding="utf-8"?>
<ds:datastoreItem xmlns:ds="http://schemas.openxmlformats.org/officeDocument/2006/customXml" ds:itemID="{DECDC944-9464-4E4D-B489-1164288F34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Blake Crossman</cp:lastModifiedBy>
  <cp:revision/>
  <dcterms:created xsi:type="dcterms:W3CDTF">2023-08-29T08:43:39Z</dcterms:created>
  <dcterms:modified xsi:type="dcterms:W3CDTF">2026-08-06T09:48:19Z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0x010100C9280E48E807ED4AA4BA7BE40CA69573</vt:lpwstr>
  </property>
  <property fmtid="{D5CDD505-2E9C-101B-9397-08002B2CF9AE}" pid="3" name="MediaServiceImageTags">
    <vt:lpwstr/>
  </property>
</Properties>
</file>