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o-global.kpmg.com/sites/KR-KPMG_SCG2_ITSC-2/Shared Documents/한국타이어앤테크놀로지/500 중국산 EU UK향 TBR 일몰재심/산업피해지표분석/대용국가 IncomeStatement/Hwafong Rubber/"/>
    </mc:Choice>
  </mc:AlternateContent>
  <xr:revisionPtr revIDLastSave="5" documentId="11_E3614D1A8A656AF67D23E7D73BE57A2F814F1987" xr6:coauthVersionLast="47" xr6:coauthVersionMax="47" xr10:uidLastSave="{59DF3498-0D27-4E3B-B96B-B8E5255B90DF}"/>
  <bookViews>
    <workbookView xWindow="-120" yWindow="-120" windowWidth="29040" windowHeight="15840" activeTab="1" xr2:uid="{00000000-000D-0000-FFFF-FFFF00000000}"/>
  </bookViews>
  <sheets>
    <sheet name="5-7" sheetId="1" r:id="rId1"/>
    <sheet name="8-9" sheetId="2" r:id="rId2"/>
    <sheet name="10" sheetId="3" r:id="rId3"/>
    <sheet name="11" sheetId="4" r:id="rId4"/>
    <sheet name="12-13" sheetId="5" r:id="rId5"/>
  </sheets>
  <definedNames>
    <definedName name="_xlnm.Print_Area" localSheetId="4">'12-13'!$A$1:$N$105</definedName>
    <definedName name="_xlnm.Print_Area" localSheetId="0">'5-7'!$A$1:$K$157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I20" i="2"/>
  <c r="H87" i="5"/>
  <c r="L72" i="5"/>
  <c r="L70" i="5"/>
  <c r="H72" i="5"/>
  <c r="H70" i="5"/>
  <c r="H67" i="5"/>
  <c r="L42" i="5"/>
  <c r="H42" i="5"/>
  <c r="L33" i="5"/>
  <c r="H33" i="5"/>
  <c r="N29" i="4"/>
  <c r="P32" i="3"/>
  <c r="I12" i="2"/>
  <c r="E12" i="2"/>
  <c r="I11" i="2"/>
  <c r="E11" i="2"/>
  <c r="I68" i="1"/>
  <c r="E68" i="1"/>
  <c r="H22" i="5" l="1"/>
  <c r="E22" i="2"/>
  <c r="H25" i="5" l="1"/>
  <c r="E15" i="2"/>
  <c r="L16" i="5" l="1"/>
  <c r="P27" i="4" l="1"/>
  <c r="T32" i="3" l="1"/>
  <c r="N32" i="3"/>
  <c r="K52" i="2"/>
  <c r="I52" i="2"/>
  <c r="G52" i="2"/>
  <c r="E52" i="2"/>
  <c r="N89" i="5" l="1"/>
  <c r="N83" i="5"/>
  <c r="N76" i="5"/>
  <c r="N40" i="5"/>
  <c r="N44" i="5" s="1"/>
  <c r="J89" i="5"/>
  <c r="J83" i="5"/>
  <c r="J76" i="5"/>
  <c r="J40" i="5"/>
  <c r="J44" i="5" s="1"/>
  <c r="P29" i="4"/>
  <c r="R29" i="4" s="1"/>
  <c r="P26" i="4"/>
  <c r="R26" i="4" s="1"/>
  <c r="P14" i="4"/>
  <c r="D20" i="4"/>
  <c r="D23" i="4" s="1"/>
  <c r="D31" i="4" s="1"/>
  <c r="H20" i="4"/>
  <c r="H23" i="4" s="1"/>
  <c r="H31" i="4" s="1"/>
  <c r="J20" i="4"/>
  <c r="J23" i="4" s="1"/>
  <c r="J31" i="4" s="1"/>
  <c r="V30" i="3"/>
  <c r="V29" i="3"/>
  <c r="X29" i="3" s="1"/>
  <c r="AB29" i="3" s="1"/>
  <c r="K41" i="2"/>
  <c r="K54" i="2" s="1"/>
  <c r="K29" i="2"/>
  <c r="K14" i="2"/>
  <c r="K17" i="2" s="1"/>
  <c r="G41" i="2"/>
  <c r="G54" i="2" s="1"/>
  <c r="G29" i="2"/>
  <c r="G14" i="2"/>
  <c r="G17" i="2" s="1"/>
  <c r="A107" i="1"/>
  <c r="K135" i="1"/>
  <c r="K138" i="1" s="1"/>
  <c r="K80" i="1"/>
  <c r="K73" i="1"/>
  <c r="K82" i="1" s="1"/>
  <c r="K38" i="1"/>
  <c r="K24" i="1"/>
  <c r="G135" i="1"/>
  <c r="G138" i="1" s="1"/>
  <c r="G80" i="1"/>
  <c r="G73" i="1"/>
  <c r="G38" i="1"/>
  <c r="G24" i="1"/>
  <c r="Z23" i="3"/>
  <c r="Z26" i="3" s="1"/>
  <c r="Z34" i="3" s="1"/>
  <c r="H83" i="5"/>
  <c r="E38" i="1"/>
  <c r="I38" i="1"/>
  <c r="E73" i="1"/>
  <c r="E80" i="1"/>
  <c r="I73" i="1"/>
  <c r="I80" i="1"/>
  <c r="I24" i="1"/>
  <c r="A105" i="5"/>
  <c r="L83" i="5"/>
  <c r="A54" i="5"/>
  <c r="A52" i="5"/>
  <c r="A36" i="4"/>
  <c r="R17" i="4"/>
  <c r="F20" i="4"/>
  <c r="F23" i="4" s="1"/>
  <c r="F31" i="4" s="1"/>
  <c r="A48" i="3"/>
  <c r="V19" i="3"/>
  <c r="V18" i="3"/>
  <c r="X18" i="3" s="1"/>
  <c r="P23" i="3"/>
  <c r="P26" i="3" s="1"/>
  <c r="P34" i="3" s="1"/>
  <c r="J23" i="3"/>
  <c r="J26" i="3" s="1"/>
  <c r="J34" i="3" s="1"/>
  <c r="H23" i="3"/>
  <c r="H26" i="3" s="1"/>
  <c r="H34" i="3" s="1"/>
  <c r="F23" i="3"/>
  <c r="F26" i="3" s="1"/>
  <c r="F34" i="3" s="1"/>
  <c r="D23" i="3"/>
  <c r="D26" i="3" s="1"/>
  <c r="D34" i="3" s="1"/>
  <c r="A3" i="3"/>
  <c r="A3" i="4" s="1"/>
  <c r="A3" i="5" s="1"/>
  <c r="A55" i="5" s="1"/>
  <c r="A67" i="2"/>
  <c r="A66" i="2"/>
  <c r="A64" i="2"/>
  <c r="A115" i="2" s="1"/>
  <c r="I41" i="2"/>
  <c r="E41" i="2"/>
  <c r="I29" i="2"/>
  <c r="E29" i="2"/>
  <c r="I14" i="2"/>
  <c r="I17" i="2" s="1"/>
  <c r="E14" i="2"/>
  <c r="A1" i="2"/>
  <c r="A1" i="3" s="1"/>
  <c r="A1" i="4" s="1"/>
  <c r="A1" i="5" s="1"/>
  <c r="A53" i="5" s="1"/>
  <c r="A157" i="1"/>
  <c r="A106" i="1"/>
  <c r="A105" i="1"/>
  <c r="A104" i="1"/>
  <c r="A55" i="1"/>
  <c r="A54" i="1"/>
  <c r="A53" i="1"/>
  <c r="E24" i="1"/>
  <c r="K31" i="2" l="1"/>
  <c r="K34" i="2" s="1"/>
  <c r="K56" i="2" s="1"/>
  <c r="K83" i="2" s="1"/>
  <c r="K86" i="2" s="1"/>
  <c r="K142" i="1"/>
  <c r="G42" i="1"/>
  <c r="G31" i="2"/>
  <c r="G34" i="2" s="1"/>
  <c r="G56" i="2" s="1"/>
  <c r="G83" i="2" s="1"/>
  <c r="G86" i="2" s="1"/>
  <c r="H86" i="5"/>
  <c r="L86" i="5"/>
  <c r="G82" i="1"/>
  <c r="G142" i="1" s="1"/>
  <c r="I82" i="1"/>
  <c r="K42" i="1"/>
  <c r="N20" i="4"/>
  <c r="N23" i="4" s="1"/>
  <c r="V32" i="3"/>
  <c r="X32" i="3" s="1"/>
  <c r="AB32" i="3" s="1"/>
  <c r="E54" i="2"/>
  <c r="K76" i="2"/>
  <c r="K79" i="2" s="1"/>
  <c r="K90" i="2" s="1"/>
  <c r="E82" i="1"/>
  <c r="R14" i="4"/>
  <c r="P20" i="4"/>
  <c r="V21" i="3"/>
  <c r="X21" i="3" s="1"/>
  <c r="AB21" i="3" s="1"/>
  <c r="I42" i="1"/>
  <c r="E42" i="1"/>
  <c r="H76" i="5"/>
  <c r="L76" i="5"/>
  <c r="E17" i="2"/>
  <c r="E31" i="2" s="1"/>
  <c r="I54" i="2"/>
  <c r="N23" i="3"/>
  <c r="N26" i="3" s="1"/>
  <c r="I31" i="2"/>
  <c r="T23" i="3"/>
  <c r="T26" i="3" s="1"/>
  <c r="T34" i="3" s="1"/>
  <c r="A65" i="2"/>
  <c r="R23" i="3"/>
  <c r="R26" i="3" s="1"/>
  <c r="R34" i="3" s="1"/>
  <c r="AB18" i="3"/>
  <c r="G76" i="2" l="1"/>
  <c r="G79" i="2" s="1"/>
  <c r="G90" i="2" s="1"/>
  <c r="N31" i="4"/>
  <c r="P23" i="4"/>
  <c r="N34" i="3"/>
  <c r="V26" i="3"/>
  <c r="V34" i="3" s="1"/>
  <c r="E132" i="1" s="1"/>
  <c r="L11" i="5"/>
  <c r="L40" i="5" s="1"/>
  <c r="L44" i="5" s="1"/>
  <c r="L85" i="5" s="1"/>
  <c r="L89" i="5" s="1"/>
  <c r="E34" i="2"/>
  <c r="E56" i="2" s="1"/>
  <c r="H11" i="5"/>
  <c r="H40" i="5" s="1"/>
  <c r="H44" i="5" s="1"/>
  <c r="I34" i="2"/>
  <c r="X19" i="3"/>
  <c r="AB19" i="3" s="1"/>
  <c r="V15" i="3"/>
  <c r="X15" i="3" s="1"/>
  <c r="P31" i="4" l="1"/>
  <c r="I132" i="1" s="1"/>
  <c r="E76" i="2"/>
  <c r="E79" i="2" s="1"/>
  <c r="E90" i="2" s="1"/>
  <c r="L30" i="3"/>
  <c r="I76" i="2"/>
  <c r="I79" i="2" s="1"/>
  <c r="I90" i="2" s="1"/>
  <c r="L27" i="4"/>
  <c r="E83" i="2"/>
  <c r="E86" i="2" s="1"/>
  <c r="H85" i="5"/>
  <c r="H89" i="5" s="1"/>
  <c r="I56" i="2"/>
  <c r="R18" i="4"/>
  <c r="R20" i="4" s="1"/>
  <c r="V23" i="3"/>
  <c r="R27" i="4" l="1"/>
  <c r="I83" i="2"/>
  <c r="I86" i="2" s="1"/>
  <c r="X30" i="3"/>
  <c r="L20" i="4"/>
  <c r="L23" i="4" l="1"/>
  <c r="AB30" i="3"/>
  <c r="L23" i="3"/>
  <c r="R23" i="4" l="1"/>
  <c r="R31" i="4" s="1"/>
  <c r="L31" i="4"/>
  <c r="I131" i="1" s="1"/>
  <c r="I135" i="1" s="1"/>
  <c r="I138" i="1" s="1"/>
  <c r="I142" i="1" s="1"/>
  <c r="L26" i="3"/>
  <c r="AB15" i="3"/>
  <c r="AB23" i="3" s="1"/>
  <c r="X23" i="3"/>
  <c r="X26" i="3" l="1"/>
  <c r="L34" i="3"/>
  <c r="E131" i="1" s="1"/>
  <c r="E135" i="1" s="1"/>
  <c r="E138" i="1" s="1"/>
  <c r="E142" i="1" s="1"/>
  <c r="AB26" i="3" l="1"/>
  <c r="AB34" i="3" s="1"/>
  <c r="X34" i="3"/>
</calcChain>
</file>

<file path=xl/sharedStrings.xml><?xml version="1.0" encoding="utf-8"?>
<sst xmlns="http://schemas.openxmlformats.org/spreadsheetml/2006/main" count="368" uniqueCount="215">
  <si>
    <t>Hwa Fong Rubber (Thailand) Public Company Limited</t>
  </si>
  <si>
    <t xml:space="preserve">Statements of Financial Position </t>
  </si>
  <si>
    <t>Consolidated</t>
  </si>
  <si>
    <t>Separate</t>
  </si>
  <si>
    <t>financial statements</t>
  </si>
  <si>
    <t>2021</t>
  </si>
  <si>
    <t>Notes</t>
  </si>
  <si>
    <t>Baht</t>
  </si>
  <si>
    <t>ASSETS</t>
  </si>
  <si>
    <t>Current assets</t>
  </si>
  <si>
    <t>Cash and cash equivalents</t>
  </si>
  <si>
    <t>Trade and other receivables (net)</t>
  </si>
  <si>
    <t>Inventories (net)</t>
  </si>
  <si>
    <t>Other current assets (net)</t>
  </si>
  <si>
    <t xml:space="preserve">   Total current assets</t>
  </si>
  <si>
    <t>Non-current assets</t>
  </si>
  <si>
    <t xml:space="preserve">Financial asset measured at fair value </t>
  </si>
  <si>
    <t xml:space="preserve">   through other comprehensive income </t>
  </si>
  <si>
    <t>Investment in subsidiaries (net)</t>
  </si>
  <si>
    <t>Investment in an associate</t>
  </si>
  <si>
    <t>Investment property</t>
  </si>
  <si>
    <t>Property, plant and equipment (net)</t>
  </si>
  <si>
    <t>Intangible assets (net)</t>
  </si>
  <si>
    <t>Deferred tax assets (net)</t>
  </si>
  <si>
    <t xml:space="preserve">Other non-current assets </t>
  </si>
  <si>
    <t xml:space="preserve">   Total non-current assets</t>
  </si>
  <si>
    <t>Total assets</t>
  </si>
  <si>
    <t>Director ________________________________________</t>
  </si>
  <si>
    <t>LIABILITIES AND EQUITY</t>
  </si>
  <si>
    <t>Current liabilities</t>
  </si>
  <si>
    <t>Trade and other payables</t>
  </si>
  <si>
    <t>Accrued income tax</t>
  </si>
  <si>
    <t>Other current liabilities</t>
  </si>
  <si>
    <t xml:space="preserve">   Total current liabilities</t>
  </si>
  <si>
    <t>Non-current liabilities</t>
  </si>
  <si>
    <t>Employee benefit obligations</t>
  </si>
  <si>
    <t xml:space="preserve">   Total non-current liabilities</t>
  </si>
  <si>
    <t>Total liabilities</t>
  </si>
  <si>
    <r>
      <t xml:space="preserve">LIABILITIES AND EQUITY </t>
    </r>
    <r>
      <rPr>
        <sz val="9"/>
        <rFont val="Arial"/>
        <family val="2"/>
      </rPr>
      <t>(Cont'd)</t>
    </r>
  </si>
  <si>
    <t>Equity</t>
  </si>
  <si>
    <t>Share capital</t>
  </si>
  <si>
    <t xml:space="preserve">   Authorised share capital</t>
  </si>
  <si>
    <t xml:space="preserve">      658,434,300 ordinary shares </t>
  </si>
  <si>
    <t xml:space="preserve">         of par Baht 1 each </t>
  </si>
  <si>
    <t xml:space="preserve">   Issued and paid-up share capital</t>
  </si>
  <si>
    <t>Premium on paid-up ordinary shares</t>
  </si>
  <si>
    <t>Surplus on treasury shares</t>
  </si>
  <si>
    <t>Retained earnings</t>
  </si>
  <si>
    <t xml:space="preserve">   Appropriated - legal reserve</t>
  </si>
  <si>
    <t xml:space="preserve">   Unappropriated       </t>
  </si>
  <si>
    <t>Other components of equity</t>
  </si>
  <si>
    <t xml:space="preserve">Equity attributable to owners </t>
  </si>
  <si>
    <t xml:space="preserve">   of the parent</t>
  </si>
  <si>
    <t>Non-controlling interests</t>
  </si>
  <si>
    <t>Total equity</t>
  </si>
  <si>
    <t>Total liabilities and equity</t>
  </si>
  <si>
    <r>
      <t>Statements of Comprehensive Income</t>
    </r>
    <r>
      <rPr>
        <sz val="9"/>
        <rFont val="Arial"/>
        <family val="2"/>
      </rPr>
      <t xml:space="preserve"> </t>
    </r>
  </si>
  <si>
    <t>Gross profit</t>
  </si>
  <si>
    <t>Other income</t>
  </si>
  <si>
    <t>Profit before expenses</t>
  </si>
  <si>
    <t>Selling expenses</t>
  </si>
  <si>
    <t>Administrative expenses</t>
  </si>
  <si>
    <t>Finance costs</t>
  </si>
  <si>
    <t>Total expenses</t>
  </si>
  <si>
    <t>Net profit for the year</t>
  </si>
  <si>
    <t>Other comprehensive income (loss), net of tax:</t>
  </si>
  <si>
    <t xml:space="preserve">Items that will be reclassified subsequently  </t>
  </si>
  <si>
    <t xml:space="preserve">   to profit or loss</t>
  </si>
  <si>
    <t xml:space="preserve">   Currency translation differences</t>
  </si>
  <si>
    <t xml:space="preserve">   Total items that will be reclassified  </t>
  </si>
  <si>
    <t xml:space="preserve">      subsequently to profit or loss</t>
  </si>
  <si>
    <t xml:space="preserve">Items that will not be reclassified subsequently  </t>
  </si>
  <si>
    <t xml:space="preserve">   Change in value of financial asset measured</t>
  </si>
  <si>
    <t xml:space="preserve">      at fair value through other comprehensive income</t>
  </si>
  <si>
    <t xml:space="preserve">   Total items that will not be reclassified  </t>
  </si>
  <si>
    <t>Other comprehensive income (loss), net of tax</t>
  </si>
  <si>
    <t>Total comprehensive income for the year</t>
  </si>
  <si>
    <t>Profit attributable to:</t>
  </si>
  <si>
    <t>Equity holders of the owner's parent</t>
  </si>
  <si>
    <t xml:space="preserve">Total comprehensive income  </t>
  </si>
  <si>
    <t xml:space="preserve">   attributable to:</t>
  </si>
  <si>
    <t xml:space="preserve">Earnings per share for profit attributable </t>
  </si>
  <si>
    <t xml:space="preserve">   to the equity holders of the owners' parent</t>
  </si>
  <si>
    <t>Basic earnings per share</t>
  </si>
  <si>
    <t xml:space="preserve">Statements of Changes in Equity </t>
  </si>
  <si>
    <t>Consolidated financial statements (Baht)</t>
  </si>
  <si>
    <t>Attributable to owners of the parent</t>
  </si>
  <si>
    <t>Other comprehensive income (loss)</t>
  </si>
  <si>
    <t>Measurement</t>
  </si>
  <si>
    <t>Issued and</t>
  </si>
  <si>
    <t>Premium on</t>
  </si>
  <si>
    <t>Remeasurements</t>
  </si>
  <si>
    <t>Gain(loss) on</t>
  </si>
  <si>
    <t>of financial asset</t>
  </si>
  <si>
    <t>Total</t>
  </si>
  <si>
    <t>paid-up</t>
  </si>
  <si>
    <t>Surplus on</t>
  </si>
  <si>
    <t>Appropriated</t>
  </si>
  <si>
    <t>Translation</t>
  </si>
  <si>
    <t>of post-employment</t>
  </si>
  <si>
    <t xml:space="preserve"> remeasurement</t>
  </si>
  <si>
    <t>at fair value through</t>
  </si>
  <si>
    <t>other components</t>
  </si>
  <si>
    <t>owners of</t>
  </si>
  <si>
    <t>Non-controlling</t>
  </si>
  <si>
    <t>share capital</t>
  </si>
  <si>
    <t>ordinary shares</t>
  </si>
  <si>
    <t>treasury shares</t>
  </si>
  <si>
    <t>- legal reserve</t>
  </si>
  <si>
    <t>Unappropriated</t>
  </si>
  <si>
    <t>differences</t>
  </si>
  <si>
    <t>benefit obligations</t>
  </si>
  <si>
    <t>on investments</t>
  </si>
  <si>
    <t>other comprehensive income</t>
  </si>
  <si>
    <t>of equity</t>
  </si>
  <si>
    <t>the parent</t>
  </si>
  <si>
    <t>interests</t>
  </si>
  <si>
    <t>equity</t>
  </si>
  <si>
    <t>Changes in equity for the year ended</t>
  </si>
  <si>
    <t>Dividend paid</t>
  </si>
  <si>
    <t xml:space="preserve">Other comprehensive income (loss) </t>
  </si>
  <si>
    <t xml:space="preserve">   for the year</t>
  </si>
  <si>
    <t>Statements of Changes in Equity</t>
  </si>
  <si>
    <t>Separate financial statements (Baht)</t>
  </si>
  <si>
    <t>Other component of equity</t>
  </si>
  <si>
    <t>Other comprehensive</t>
  </si>
  <si>
    <t xml:space="preserve"> income (loss)</t>
  </si>
  <si>
    <t>Total other</t>
  </si>
  <si>
    <t>component of</t>
  </si>
  <si>
    <t>Note</t>
  </si>
  <si>
    <r>
      <t xml:space="preserve">Statements of Cash Flows </t>
    </r>
    <r>
      <rPr>
        <sz val="9"/>
        <rFont val="Arial"/>
        <family val="2"/>
      </rPr>
      <t xml:space="preserve"> </t>
    </r>
  </si>
  <si>
    <t>Cash flows from operating activities</t>
  </si>
  <si>
    <t>Adjustments for:</t>
  </si>
  <si>
    <t xml:space="preserve">Depreciation and amortisation </t>
  </si>
  <si>
    <t xml:space="preserve">Gain on disposals of property, plant and equipment  </t>
  </si>
  <si>
    <t>Share of profit from investments in an associate</t>
  </si>
  <si>
    <t>Unrealised loss on foreign exchange rate</t>
  </si>
  <si>
    <t>Interest income</t>
  </si>
  <si>
    <t>Dividend income</t>
  </si>
  <si>
    <t>Changes in working capital</t>
  </si>
  <si>
    <t>Trade and other receivables</t>
  </si>
  <si>
    <t xml:space="preserve">Inventories </t>
  </si>
  <si>
    <t xml:space="preserve">Other current assets </t>
  </si>
  <si>
    <t>Other non-current assets</t>
  </si>
  <si>
    <t xml:space="preserve">Other current liabilities </t>
  </si>
  <si>
    <t>Employee benefit paid</t>
  </si>
  <si>
    <t>Cash generated from operations</t>
  </si>
  <si>
    <t>Interest paid</t>
  </si>
  <si>
    <t>Income tax paid</t>
  </si>
  <si>
    <t>Net cash generated from operating activities</t>
  </si>
  <si>
    <t>Cash flows from investing activities</t>
  </si>
  <si>
    <t>Purchase of property, plant and equipment</t>
  </si>
  <si>
    <t>Purchase of intangible assets</t>
  </si>
  <si>
    <t>Proceeds from disposal of property, plant and equipment</t>
  </si>
  <si>
    <t xml:space="preserve">Interest received  </t>
  </si>
  <si>
    <t xml:space="preserve">Dividend received  </t>
  </si>
  <si>
    <t>Net cash used in investing activities</t>
  </si>
  <si>
    <t>Cash flows from financing activities</t>
  </si>
  <si>
    <t>Net cash used in financing activities</t>
  </si>
  <si>
    <t>Cash and cash equivalents at the beginning of the year</t>
  </si>
  <si>
    <t>Cash and cash equivalents at the ending of the period</t>
  </si>
  <si>
    <t xml:space="preserve">Non-cash transactions: </t>
  </si>
  <si>
    <t>measured at amortised cost</t>
  </si>
  <si>
    <t>Opening balance as at 1 January 2021</t>
  </si>
  <si>
    <t xml:space="preserve">   31 December 2021</t>
  </si>
  <si>
    <t>Closing balance as at 31 December 2021</t>
  </si>
  <si>
    <t>Other financial assets measured at</t>
  </si>
  <si>
    <t>Gain on foreign exchange rate (net)</t>
  </si>
  <si>
    <t>Exchange gain (loss) on cash and cash equivalents</t>
  </si>
  <si>
    <t>in excess of net realisable value</t>
  </si>
  <si>
    <t>Revenue from sales of goods and services</t>
  </si>
  <si>
    <t>Cost of goods sold and providing services</t>
  </si>
  <si>
    <t xml:space="preserve">   amortised cost</t>
  </si>
  <si>
    <t xml:space="preserve">Loss on write off of property, plant and equipment  </t>
  </si>
  <si>
    <t>Net increase (decrease) in cash and cash equivalents</t>
  </si>
  <si>
    <t>Income tax expense</t>
  </si>
  <si>
    <t>Profit before income tax expense</t>
  </si>
  <si>
    <t>Contract liabilities</t>
  </si>
  <si>
    <t>Allowance for obsolete and defective inventories</t>
  </si>
  <si>
    <t>Share of profit from investment in an associate</t>
  </si>
  <si>
    <t>Repayment on long-term loan from financial institution</t>
  </si>
  <si>
    <t>Payment for principal elements of lease payments</t>
  </si>
  <si>
    <t>Unpaid purchase of plant and equipment</t>
  </si>
  <si>
    <t>Unpaid purchase of intangible assets</t>
  </si>
  <si>
    <t>2022</t>
  </si>
  <si>
    <t>Opening balance as at 1 January 2022</t>
  </si>
  <si>
    <t xml:space="preserve">   31 December 2022</t>
  </si>
  <si>
    <t>Closing balance as at 31 December 2022</t>
  </si>
  <si>
    <t>As at 31 December 2022</t>
  </si>
  <si>
    <t>For the year ended 31 December 2022</t>
  </si>
  <si>
    <t>Financial asset measured at</t>
  </si>
  <si>
    <t xml:space="preserve">   fair value through profit or loss</t>
  </si>
  <si>
    <t>measured at fair value through profit or loss</t>
  </si>
  <si>
    <t xml:space="preserve">   Remeasurements of post-employment benefit obligations</t>
  </si>
  <si>
    <t>Payment for investment in a subsidiary</t>
  </si>
  <si>
    <t>Payment for investment in financial asset measured at</t>
  </si>
  <si>
    <t>fair value through profit or loss</t>
  </si>
  <si>
    <t>Gain on disposal of financial asset</t>
  </si>
  <si>
    <t>Expected credit loss</t>
  </si>
  <si>
    <t xml:space="preserve">Allowance for actual cost of inventories </t>
  </si>
  <si>
    <t>Gain on disposal of financial asset measured at</t>
  </si>
  <si>
    <t xml:space="preserve"> fair value through profit or loss</t>
  </si>
  <si>
    <t>Loss from measurement of financial asset</t>
  </si>
  <si>
    <t>Proceeds from disposal of financial asset measured at</t>
  </si>
  <si>
    <t>6, 11</t>
  </si>
  <si>
    <t>6, 16</t>
  </si>
  <si>
    <t>10, 13</t>
  </si>
  <si>
    <t>17, 27</t>
  </si>
  <si>
    <t xml:space="preserve">   Income tax on remeasurements of post-employment </t>
  </si>
  <si>
    <t xml:space="preserve">      benefit obligations</t>
  </si>
  <si>
    <t xml:space="preserve">Contract liabilities </t>
  </si>
  <si>
    <t>Current portion of lease liabilities (net)</t>
  </si>
  <si>
    <t>Lease liabilities (net)</t>
  </si>
  <si>
    <t>Increase in other financial assets</t>
  </si>
  <si>
    <t>The accompanying notes on pages 14 to 60 are an integral part of these consolidated and separate financial statements.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</si>
</sst>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\(#,##0\)"/>
    <numFmt numFmtId="177" formatCode="_(* #,##0_);_(* \(#,##0\);_(* &quot;-&quot;???\ _);_(@_)"/>
    <numFmt numFmtId="178" formatCode="_(* #,##0.00_);_(* \(#,##0.00\);_(* &quot;-&quot;??_);_(@_)"/>
    <numFmt numFmtId="179" formatCode="#,##0.0;\(#,##0.0\)"/>
    <numFmt numFmtId="180" formatCode="_(* #,##0.00_);_(* \(#,##0.00\);_(* &quot;-&quot;???\ _);_(@_)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78" fontId="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</cellStyleXfs>
  <cellXfs count="192">
    <xf numFmtId="0" fontId="0" fillId="0" borderId="0" xfId="0"/>
    <xf numFmtId="176" fontId="2" fillId="0" borderId="0" xfId="5" applyNumberFormat="1" applyFont="1" applyFill="1" applyAlignment="1">
      <alignment vertical="center"/>
    </xf>
    <xf numFmtId="176" fontId="3" fillId="0" borderId="0" xfId="5" applyNumberFormat="1" applyFont="1" applyFill="1" applyAlignment="1">
      <alignment vertical="center"/>
    </xf>
    <xf numFmtId="177" fontId="3" fillId="0" borderId="0" xfId="5" applyNumberFormat="1" applyFont="1" applyFill="1" applyAlignment="1">
      <alignment horizontal="right" vertical="center"/>
    </xf>
    <xf numFmtId="177" fontId="3" fillId="0" borderId="0" xfId="5" applyNumberFormat="1" applyFont="1" applyFill="1" applyAlignment="1">
      <alignment vertical="center"/>
    </xf>
    <xf numFmtId="176" fontId="2" fillId="0" borderId="1" xfId="5" applyNumberFormat="1" applyFont="1" applyFill="1" applyBorder="1" applyAlignment="1">
      <alignment vertical="center"/>
    </xf>
    <xf numFmtId="176" fontId="3" fillId="0" borderId="1" xfId="5" applyNumberFormat="1" applyFont="1" applyFill="1" applyBorder="1" applyAlignment="1">
      <alignment horizontal="center" vertical="center"/>
    </xf>
    <xf numFmtId="176" fontId="3" fillId="0" borderId="1" xfId="5" applyNumberFormat="1" applyFont="1" applyFill="1" applyBorder="1" applyAlignment="1">
      <alignment vertical="center"/>
    </xf>
    <xf numFmtId="177" fontId="3" fillId="0" borderId="1" xfId="5" applyNumberFormat="1" applyFont="1" applyFill="1" applyBorder="1" applyAlignment="1">
      <alignment horizontal="right" vertical="center"/>
    </xf>
    <xf numFmtId="177" fontId="3" fillId="0" borderId="1" xfId="5" applyNumberFormat="1" applyFont="1" applyFill="1" applyBorder="1" applyAlignment="1">
      <alignment vertical="center"/>
    </xf>
    <xf numFmtId="177" fontId="2" fillId="0" borderId="0" xfId="5" applyNumberFormat="1" applyFont="1" applyFill="1" applyBorder="1" applyAlignment="1">
      <alignment horizontal="right" vertical="center"/>
    </xf>
    <xf numFmtId="177" fontId="3" fillId="0" borderId="0" xfId="5" applyNumberFormat="1" applyFont="1" applyFill="1" applyAlignment="1">
      <alignment horizontal="center" vertical="center"/>
    </xf>
    <xf numFmtId="176" fontId="2" fillId="0" borderId="0" xfId="5" applyNumberFormat="1" applyFont="1" applyFill="1" applyAlignment="1">
      <alignment horizontal="center" vertical="center"/>
    </xf>
    <xf numFmtId="177" fontId="2" fillId="0" borderId="0" xfId="5" quotePrefix="1" applyNumberFormat="1" applyFont="1" applyFill="1" applyBorder="1" applyAlignment="1">
      <alignment horizontal="right" vertical="center"/>
    </xf>
    <xf numFmtId="177" fontId="2" fillId="0" borderId="0" xfId="5" applyNumberFormat="1" applyFont="1" applyFill="1" applyAlignment="1">
      <alignment vertical="center"/>
    </xf>
    <xf numFmtId="177" fontId="2" fillId="0" borderId="0" xfId="5" quotePrefix="1" applyNumberFormat="1" applyFont="1" applyFill="1" applyAlignment="1">
      <alignment horizontal="right" vertical="center"/>
    </xf>
    <xf numFmtId="176" fontId="2" fillId="0" borderId="1" xfId="5" applyNumberFormat="1" applyFont="1" applyFill="1" applyBorder="1" applyAlignment="1">
      <alignment horizontal="center" vertical="center"/>
    </xf>
    <xf numFmtId="176" fontId="2" fillId="0" borderId="0" xfId="5" applyNumberFormat="1" applyFont="1" applyFill="1" applyAlignment="1">
      <alignment horizontal="right" vertical="center"/>
    </xf>
    <xf numFmtId="177" fontId="2" fillId="0" borderId="1" xfId="5" applyNumberFormat="1" applyFont="1" applyFill="1" applyBorder="1" applyAlignment="1">
      <alignment horizontal="right" vertical="center"/>
    </xf>
    <xf numFmtId="177" fontId="2" fillId="0" borderId="0" xfId="5" applyNumberFormat="1" applyFont="1" applyFill="1" applyAlignment="1">
      <alignment horizontal="right" vertical="center"/>
    </xf>
    <xf numFmtId="176" fontId="2" fillId="0" borderId="0" xfId="5" applyNumberFormat="1" applyFont="1" applyFill="1" applyBorder="1" applyAlignment="1">
      <alignment horizontal="center" vertical="center"/>
    </xf>
    <xf numFmtId="177" fontId="2" fillId="2" borderId="0" xfId="5" applyNumberFormat="1" applyFont="1" applyFill="1" applyBorder="1" applyAlignment="1">
      <alignment horizontal="right" vertical="center"/>
    </xf>
    <xf numFmtId="177" fontId="3" fillId="2" borderId="0" xfId="5" applyNumberFormat="1" applyFont="1" applyFill="1" applyAlignment="1">
      <alignment horizontal="right" vertical="center"/>
    </xf>
    <xf numFmtId="177" fontId="3" fillId="2" borderId="0" xfId="2" applyNumberFormat="1" applyFont="1" applyFill="1" applyAlignment="1">
      <alignment horizontal="right" vertical="center"/>
    </xf>
    <xf numFmtId="177" fontId="3" fillId="0" borderId="0" xfId="2" applyNumberFormat="1" applyFont="1" applyFill="1" applyAlignment="1">
      <alignment horizontal="right" vertical="center"/>
    </xf>
    <xf numFmtId="177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horizontal="right" vertical="center"/>
    </xf>
    <xf numFmtId="177" fontId="3" fillId="2" borderId="1" xfId="2" applyNumberFormat="1" applyFont="1" applyFill="1" applyBorder="1" applyAlignment="1">
      <alignment horizontal="right" vertical="center"/>
    </xf>
    <xf numFmtId="177" fontId="3" fillId="0" borderId="1" xfId="2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0" xfId="5" applyNumberFormat="1" applyFont="1" applyFill="1" applyBorder="1" applyAlignment="1">
      <alignment horizontal="right" vertical="center"/>
    </xf>
    <xf numFmtId="177" fontId="3" fillId="0" borderId="0" xfId="1" applyNumberFormat="1" applyFont="1" applyFill="1" applyBorder="1" applyAlignment="1">
      <alignment vertical="center"/>
    </xf>
    <xf numFmtId="177" fontId="3" fillId="2" borderId="0" xfId="1" applyNumberFormat="1" applyFont="1" applyFill="1" applyBorder="1" applyAlignment="1">
      <alignment vertical="center"/>
    </xf>
    <xf numFmtId="177" fontId="3" fillId="2" borderId="0" xfId="2" applyNumberFormat="1" applyFont="1" applyFill="1" applyAlignment="1">
      <alignment horizontal="center" vertical="center"/>
    </xf>
    <xf numFmtId="177" fontId="3" fillId="0" borderId="0" xfId="2" applyNumberFormat="1" applyFont="1" applyFill="1" applyAlignment="1">
      <alignment horizontal="center" vertical="center"/>
    </xf>
    <xf numFmtId="177" fontId="3" fillId="2" borderId="1" xfId="1" applyNumberFormat="1" applyFont="1" applyFill="1" applyBorder="1" applyAlignment="1">
      <alignment vertical="center"/>
    </xf>
    <xf numFmtId="177" fontId="3" fillId="0" borderId="1" xfId="1" applyNumberFormat="1" applyFont="1" applyFill="1" applyBorder="1" applyAlignment="1">
      <alignment vertical="center"/>
    </xf>
    <xf numFmtId="177" fontId="3" fillId="2" borderId="0" xfId="5" applyNumberFormat="1" applyFont="1" applyFill="1" applyBorder="1" applyAlignment="1">
      <alignment horizontal="right" vertical="center"/>
    </xf>
    <xf numFmtId="177" fontId="3" fillId="2" borderId="1" xfId="5" applyNumberFormat="1" applyFont="1" applyFill="1" applyBorder="1" applyAlignment="1">
      <alignment horizontal="right" vertical="center"/>
    </xf>
    <xf numFmtId="177" fontId="3" fillId="0" borderId="0" xfId="5" applyNumberFormat="1" applyFont="1" applyFill="1" applyBorder="1" applyAlignment="1">
      <alignment vertical="center"/>
    </xf>
    <xf numFmtId="177" fontId="3" fillId="2" borderId="2" xfId="5" applyNumberFormat="1" applyFont="1" applyFill="1" applyBorder="1" applyAlignment="1">
      <alignment horizontal="right" vertical="center"/>
    </xf>
    <xf numFmtId="177" fontId="3" fillId="0" borderId="2" xfId="5" applyNumberFormat="1" applyFont="1" applyFill="1" applyBorder="1" applyAlignment="1">
      <alignment horizontal="right" vertical="center"/>
    </xf>
    <xf numFmtId="0" fontId="2" fillId="0" borderId="0" xfId="5" applyFont="1" applyFill="1" applyAlignment="1">
      <alignment vertical="center"/>
    </xf>
    <xf numFmtId="177" fontId="3" fillId="2" borderId="0" xfId="2" applyNumberFormat="1" applyFont="1" applyFill="1" applyBorder="1" applyAlignment="1">
      <alignment horizontal="center" vertical="center"/>
    </xf>
    <xf numFmtId="177" fontId="3" fillId="0" borderId="0" xfId="2" applyNumberFormat="1" applyFont="1" applyFill="1" applyBorder="1" applyAlignment="1">
      <alignment horizontal="center" vertical="center"/>
    </xf>
    <xf numFmtId="179" fontId="3" fillId="0" borderId="0" xfId="5" applyNumberFormat="1" applyFont="1" applyFill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Alignment="1">
      <alignment vertical="center"/>
    </xf>
    <xf numFmtId="177" fontId="3" fillId="2" borderId="1" xfId="2" applyNumberFormat="1" applyFont="1" applyFill="1" applyBorder="1" applyAlignment="1">
      <alignment horizontal="center" vertical="center"/>
    </xf>
    <xf numFmtId="177" fontId="3" fillId="0" borderId="1" xfId="2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right" vertical="center"/>
    </xf>
    <xf numFmtId="177" fontId="3" fillId="2" borderId="2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right" vertical="center"/>
    </xf>
    <xf numFmtId="176" fontId="3" fillId="0" borderId="0" xfId="5" quotePrefix="1" applyNumberFormat="1" applyFont="1" applyFill="1" applyAlignment="1">
      <alignment vertical="center"/>
    </xf>
    <xf numFmtId="177" fontId="3" fillId="2" borderId="1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horizontal="center" vertical="center"/>
    </xf>
    <xf numFmtId="177" fontId="5" fillId="0" borderId="0" xfId="5" applyNumberFormat="1" applyFont="1" applyFill="1" applyAlignment="1">
      <alignment horizontal="right" vertical="center"/>
    </xf>
    <xf numFmtId="176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177" fontId="6" fillId="0" borderId="0" xfId="5" quotePrefix="1" applyNumberFormat="1" applyFont="1" applyFill="1" applyBorder="1" applyAlignment="1">
      <alignment horizontal="right" vertical="center"/>
    </xf>
    <xf numFmtId="177" fontId="6" fillId="0" borderId="0" xfId="0" applyNumberFormat="1" applyFont="1" applyFill="1" applyAlignment="1">
      <alignment vertical="center"/>
    </xf>
    <xf numFmtId="177" fontId="6" fillId="0" borderId="0" xfId="5" quotePrefix="1" applyNumberFormat="1" applyFont="1" applyFill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right" vertical="center"/>
    </xf>
    <xf numFmtId="177" fontId="6" fillId="0" borderId="1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Alignment="1">
      <alignment horizontal="right" vertical="center"/>
    </xf>
    <xf numFmtId="177" fontId="5" fillId="2" borderId="0" xfId="0" applyNumberFormat="1" applyFont="1" applyFill="1" applyAlignment="1">
      <alignment vertical="center"/>
    </xf>
    <xf numFmtId="177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horizontal="center" vertical="center"/>
    </xf>
    <xf numFmtId="177" fontId="5" fillId="2" borderId="0" xfId="0" applyNumberFormat="1" applyFont="1" applyFill="1" applyAlignment="1">
      <alignment horizontal="right" vertical="center"/>
    </xf>
    <xf numFmtId="177" fontId="5" fillId="0" borderId="0" xfId="0" applyNumberFormat="1" applyFont="1" applyFill="1" applyAlignment="1">
      <alignment horizontal="right" vertical="center"/>
    </xf>
    <xf numFmtId="177" fontId="5" fillId="2" borderId="1" xfId="0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right" vertical="center"/>
    </xf>
    <xf numFmtId="177" fontId="5" fillId="2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center" vertical="center"/>
    </xf>
    <xf numFmtId="177" fontId="5" fillId="2" borderId="0" xfId="2" applyNumberFormat="1" applyFont="1" applyFill="1" applyBorder="1" applyAlignment="1">
      <alignment horizontal="center" vertical="center"/>
    </xf>
    <xf numFmtId="177" fontId="5" fillId="0" borderId="0" xfId="2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5" fillId="2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2" borderId="0" xfId="2" applyNumberFormat="1" applyFont="1" applyFill="1" applyBorder="1" applyAlignment="1">
      <alignment horizontal="right" vertical="center"/>
    </xf>
    <xf numFmtId="177" fontId="5" fillId="0" borderId="0" xfId="2" applyNumberFormat="1" applyFont="1" applyFill="1" applyBorder="1" applyAlignment="1">
      <alignment horizontal="right" vertical="center"/>
    </xf>
    <xf numFmtId="177" fontId="5" fillId="2" borderId="0" xfId="0" quotePrefix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176" fontId="6" fillId="0" borderId="0" xfId="0" applyNumberFormat="1" applyFont="1" applyFill="1" applyBorder="1" applyAlignment="1">
      <alignment vertical="center"/>
    </xf>
    <xf numFmtId="177" fontId="5" fillId="2" borderId="1" xfId="0" applyNumberFormat="1" applyFont="1" applyFill="1" applyBorder="1" applyAlignment="1">
      <alignment vertical="center"/>
    </xf>
    <xf numFmtId="177" fontId="5" fillId="2" borderId="2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justify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vertical="center"/>
    </xf>
    <xf numFmtId="177" fontId="5" fillId="2" borderId="0" xfId="2" applyNumberFormat="1" applyFont="1" applyFill="1" applyAlignment="1">
      <alignment vertical="center"/>
    </xf>
    <xf numFmtId="177" fontId="5" fillId="0" borderId="0" xfId="2" applyNumberFormat="1" applyFont="1" applyFill="1" applyAlignment="1">
      <alignment vertical="center"/>
    </xf>
    <xf numFmtId="177" fontId="5" fillId="2" borderId="2" xfId="0" applyNumberFormat="1" applyFont="1" applyFill="1" applyBorder="1" applyAlignment="1">
      <alignment horizontal="right" vertical="center"/>
    </xf>
    <xf numFmtId="177" fontId="5" fillId="0" borderId="2" xfId="0" applyNumberFormat="1" applyFont="1" applyFill="1" applyBorder="1" applyAlignment="1">
      <alignment horizontal="right" vertical="center"/>
    </xf>
    <xf numFmtId="180" fontId="5" fillId="2" borderId="2" xfId="2" applyNumberFormat="1" applyFont="1" applyFill="1" applyBorder="1" applyAlignment="1">
      <alignment horizontal="right" vertical="center"/>
    </xf>
    <xf numFmtId="180" fontId="5" fillId="0" borderId="0" xfId="2" applyNumberFormat="1" applyFont="1" applyFill="1" applyAlignment="1">
      <alignment vertical="center"/>
    </xf>
    <xf numFmtId="180" fontId="5" fillId="0" borderId="0" xfId="2" applyNumberFormat="1" applyFont="1" applyFill="1" applyBorder="1" applyAlignment="1">
      <alignment horizontal="right" vertical="center"/>
    </xf>
    <xf numFmtId="177" fontId="2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vertical="center"/>
    </xf>
    <xf numFmtId="177" fontId="6" fillId="0" borderId="1" xfId="0" quotePrefix="1" applyNumberFormat="1" applyFont="1" applyFill="1" applyBorder="1" applyAlignment="1">
      <alignment horizontal="right" vertical="center"/>
    </xf>
    <xf numFmtId="0" fontId="5" fillId="0" borderId="0" xfId="5" applyFont="1" applyFill="1" applyAlignment="1">
      <alignment horizontal="center" vertical="center"/>
    </xf>
    <xf numFmtId="176" fontId="5" fillId="0" borderId="0" xfId="5" applyNumberFormat="1" applyFont="1" applyFill="1" applyAlignment="1">
      <alignment horizontal="center" vertical="center"/>
    </xf>
    <xf numFmtId="177" fontId="5" fillId="0" borderId="0" xfId="5" applyNumberFormat="1" applyFont="1" applyFill="1" applyBorder="1" applyAlignment="1">
      <alignment horizontal="right" vertical="center"/>
    </xf>
    <xf numFmtId="177" fontId="5" fillId="0" borderId="1" xfId="5" applyNumberFormat="1" applyFont="1" applyFill="1" applyBorder="1" applyAlignment="1">
      <alignment horizontal="center" vertical="center"/>
    </xf>
    <xf numFmtId="177" fontId="5" fillId="0" borderId="0" xfId="5" applyNumberFormat="1" applyFont="1" applyFill="1" applyBorder="1" applyAlignment="1">
      <alignment vertical="center"/>
    </xf>
    <xf numFmtId="177" fontId="5" fillId="0" borderId="0" xfId="5" applyNumberFormat="1" applyFont="1" applyFill="1" applyAlignment="1">
      <alignment vertical="center"/>
    </xf>
    <xf numFmtId="177" fontId="5" fillId="0" borderId="1" xfId="2" applyNumberFormat="1" applyFont="1" applyFill="1" applyBorder="1" applyAlignment="1">
      <alignment horizontal="center" vertical="center"/>
    </xf>
    <xf numFmtId="177" fontId="5" fillId="0" borderId="1" xfId="2" applyNumberFormat="1" applyFont="1" applyFill="1" applyBorder="1" applyAlignment="1">
      <alignment horizontal="right" vertical="center"/>
    </xf>
    <xf numFmtId="176" fontId="5" fillId="0" borderId="0" xfId="5" applyNumberFormat="1" applyFont="1" applyFill="1" applyBorder="1" applyAlignment="1">
      <alignment horizontal="center" vertical="center"/>
    </xf>
    <xf numFmtId="176" fontId="5" fillId="0" borderId="0" xfId="5" applyNumberFormat="1" applyFont="1" applyFill="1" applyAlignment="1">
      <alignment vertical="center"/>
    </xf>
    <xf numFmtId="177" fontId="5" fillId="0" borderId="0" xfId="5" applyNumberFormat="1" applyFont="1" applyFill="1" applyAlignment="1">
      <alignment horizontal="center" vertical="center"/>
    </xf>
    <xf numFmtId="177" fontId="5" fillId="0" borderId="2" xfId="2" applyNumberFormat="1" applyFont="1" applyFill="1" applyBorder="1" applyAlignment="1">
      <alignment horizontal="right" vertical="center"/>
    </xf>
    <xf numFmtId="177" fontId="5" fillId="2" borderId="0" xfId="5" applyNumberFormat="1" applyFont="1" applyFill="1" applyBorder="1" applyAlignment="1">
      <alignment horizontal="right" vertical="center"/>
    </xf>
    <xf numFmtId="177" fontId="5" fillId="2" borderId="1" xfId="5" applyNumberFormat="1" applyFont="1" applyFill="1" applyBorder="1" applyAlignment="1">
      <alignment horizontal="center" vertical="center"/>
    </xf>
    <xf numFmtId="177" fontId="5" fillId="2" borderId="1" xfId="2" applyNumberFormat="1" applyFont="1" applyFill="1" applyBorder="1" applyAlignment="1">
      <alignment horizontal="center" vertical="center"/>
    </xf>
    <xf numFmtId="177" fontId="5" fillId="2" borderId="1" xfId="2" applyNumberFormat="1" applyFont="1" applyFill="1" applyBorder="1" applyAlignment="1">
      <alignment horizontal="right" vertical="center"/>
    </xf>
    <xf numFmtId="176" fontId="5" fillId="2" borderId="0" xfId="0" applyNumberFormat="1" applyFont="1" applyFill="1" applyBorder="1" applyAlignment="1">
      <alignment vertical="center"/>
    </xf>
    <xf numFmtId="177" fontId="5" fillId="2" borderId="0" xfId="5" applyNumberFormat="1" applyFont="1" applyFill="1" applyAlignment="1">
      <alignment horizontal="center" vertical="center"/>
    </xf>
    <xf numFmtId="177" fontId="5" fillId="2" borderId="0" xfId="5" applyNumberFormat="1" applyFont="1" applyFill="1" applyAlignment="1">
      <alignment vertical="center"/>
    </xf>
    <xf numFmtId="177" fontId="5" fillId="2" borderId="2" xfId="2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3" fillId="0" borderId="0" xfId="2" applyNumberFormat="1" applyFont="1" applyFill="1" applyBorder="1" applyAlignment="1">
      <alignment horizontal="right" vertical="center"/>
    </xf>
    <xf numFmtId="177" fontId="5" fillId="2" borderId="0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0" xfId="2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5" fillId="2" borderId="0" xfId="5" quotePrefix="1" applyNumberFormat="1" applyFont="1" applyFill="1" applyBorder="1" applyAlignment="1">
      <alignment horizontal="right" vertical="center"/>
    </xf>
    <xf numFmtId="177" fontId="5" fillId="0" borderId="0" xfId="5" quotePrefix="1" applyNumberFormat="1" applyFont="1" applyFill="1" applyBorder="1" applyAlignment="1">
      <alignment horizontal="right" vertical="center"/>
    </xf>
    <xf numFmtId="177" fontId="5" fillId="2" borderId="0" xfId="2" applyNumberFormat="1" applyFont="1" applyFill="1" applyAlignment="1">
      <alignment horizontal="right" vertical="center"/>
    </xf>
    <xf numFmtId="177" fontId="5" fillId="0" borderId="0" xfId="2" applyNumberFormat="1" applyFont="1" applyFill="1" applyAlignment="1">
      <alignment horizontal="right" vertical="center"/>
    </xf>
    <xf numFmtId="177" fontId="5" fillId="2" borderId="1" xfId="2" applyNumberFormat="1" applyFont="1" applyFill="1" applyBorder="1" applyAlignment="1">
      <alignment vertical="center"/>
    </xf>
    <xf numFmtId="177" fontId="5" fillId="0" borderId="1" xfId="2" applyNumberFormat="1" applyFont="1" applyFill="1" applyBorder="1" applyAlignment="1">
      <alignment vertical="center"/>
    </xf>
    <xf numFmtId="177" fontId="6" fillId="2" borderId="0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176" fontId="5" fillId="0" borderId="0" xfId="0" applyNumberFormat="1" applyFont="1" applyFill="1" applyAlignment="1">
      <alignment horizontal="justify" vertical="center"/>
    </xf>
    <xf numFmtId="177" fontId="5" fillId="0" borderId="0" xfId="0" applyNumberFormat="1" applyFont="1" applyFill="1" applyAlignment="1">
      <alignment horizontal="justify" vertical="center"/>
    </xf>
    <xf numFmtId="176" fontId="7" fillId="0" borderId="0" xfId="0" applyNumberFormat="1" applyFont="1" applyAlignment="1">
      <alignment vertical="center"/>
    </xf>
    <xf numFmtId="176" fontId="6" fillId="0" borderId="0" xfId="6" applyNumberFormat="1" applyFont="1" applyAlignment="1">
      <alignment vertical="center"/>
    </xf>
    <xf numFmtId="176" fontId="5" fillId="0" borderId="0" xfId="6" applyNumberFormat="1" applyFont="1" applyAlignment="1">
      <alignment vertical="center"/>
    </xf>
    <xf numFmtId="177" fontId="5" fillId="2" borderId="2" xfId="0" applyNumberFormat="1" applyFont="1" applyFill="1" applyBorder="1" applyAlignment="1">
      <alignment horizontal="right" vertical="center" wrapText="1"/>
    </xf>
    <xf numFmtId="177" fontId="6" fillId="0" borderId="0" xfId="0" applyNumberFormat="1" applyFont="1" applyFill="1" applyBorder="1" applyAlignment="1">
      <alignment horizontal="right" vertical="center" wrapText="1"/>
    </xf>
    <xf numFmtId="177" fontId="5" fillId="0" borderId="2" xfId="0" applyNumberFormat="1" applyFont="1" applyFill="1" applyBorder="1" applyAlignment="1">
      <alignment horizontal="right" vertical="center" wrapText="1"/>
    </xf>
    <xf numFmtId="177" fontId="5" fillId="0" borderId="0" xfId="0" quotePrefix="1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80" fontId="5" fillId="0" borderId="2" xfId="2" applyNumberFormat="1" applyFont="1" applyFill="1" applyBorder="1" applyAlignment="1">
      <alignment horizontal="right" vertical="center"/>
    </xf>
    <xf numFmtId="177" fontId="2" fillId="0" borderId="0" xfId="5" applyNumberFormat="1" applyFont="1" applyFill="1" applyBorder="1" applyAlignment="1">
      <alignment horizontal="center" vertical="center"/>
    </xf>
    <xf numFmtId="176" fontId="3" fillId="0" borderId="0" xfId="5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6" fontId="3" fillId="0" borderId="0" xfId="5" applyNumberFormat="1" applyFont="1" applyFill="1" applyAlignment="1">
      <alignment horizontal="center" vertical="center"/>
    </xf>
    <xf numFmtId="177" fontId="5" fillId="0" borderId="0" xfId="0" applyNumberFormat="1" applyFont="1" applyAlignment="1">
      <alignment horizontal="justify" vertical="center"/>
    </xf>
    <xf numFmtId="177" fontId="5" fillId="0" borderId="0" xfId="0" applyNumberFormat="1" applyFont="1" applyAlignment="1">
      <alignment horizontal="right" vertical="center"/>
    </xf>
    <xf numFmtId="176" fontId="3" fillId="0" borderId="0" xfId="5" applyNumberFormat="1" applyFont="1" applyFill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3" fillId="0" borderId="0" xfId="5" applyNumberFormat="1" applyFont="1" applyFill="1" applyAlignment="1">
      <alignment horizontal="center" vertical="center"/>
    </xf>
    <xf numFmtId="176" fontId="3" fillId="0" borderId="1" xfId="5" applyNumberFormat="1" applyFont="1" applyFill="1" applyBorder="1" applyAlignment="1">
      <alignment horizontal="justify" vertical="center"/>
    </xf>
    <xf numFmtId="177" fontId="2" fillId="0" borderId="0" xfId="5" applyNumberFormat="1" applyFont="1" applyFill="1" applyBorder="1" applyAlignment="1">
      <alignment horizontal="center" vertical="center"/>
    </xf>
    <xf numFmtId="177" fontId="2" fillId="0" borderId="1" xfId="5" applyNumberFormat="1" applyFont="1" applyFill="1" applyBorder="1" applyAlignment="1">
      <alignment horizontal="center" vertical="center"/>
    </xf>
    <xf numFmtId="177" fontId="6" fillId="0" borderId="0" xfId="5" applyNumberFormat="1" applyFont="1" applyFill="1" applyBorder="1" applyAlignment="1">
      <alignment horizontal="center" vertical="center"/>
    </xf>
    <xf numFmtId="177" fontId="6" fillId="0" borderId="1" xfId="5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justify" vertical="center"/>
    </xf>
    <xf numFmtId="177" fontId="6" fillId="0" borderId="0" xfId="0" applyNumberFormat="1" applyFont="1" applyFill="1" applyBorder="1" applyAlignment="1">
      <alignment horizontal="center" vertical="center"/>
    </xf>
  </cellXfs>
  <cellStyles count="8">
    <cellStyle name="Comma 10 4" xfId="1" xr:uid="{00000000-0005-0000-0000-000000000000}"/>
    <cellStyle name="Comma 100" xfId="2" xr:uid="{00000000-0005-0000-0000-000001000000}"/>
    <cellStyle name="Comma 2" xfId="3" xr:uid="{00000000-0005-0000-0000-000002000000}"/>
    <cellStyle name="Normal 11 3" xfId="4" xr:uid="{00000000-0005-0000-0000-000004000000}"/>
    <cellStyle name="Normal 12" xfId="5" xr:uid="{00000000-0005-0000-0000-000005000000}"/>
    <cellStyle name="Normal 2" xfId="6" xr:uid="{00000000-0005-0000-0000-000006000000}"/>
    <cellStyle name="Normal 26" xfId="7" xr:uid="{00000000-0005-0000-0000-000007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:K157"/>
  <sheetViews>
    <sheetView zoomScale="120" zoomScaleNormal="120" zoomScaleSheetLayoutView="100" workbookViewId="0">
      <selection activeCell="B151" sqref="B151"/>
    </sheetView>
  </sheetViews>
  <sheetFormatPr defaultColWidth="9.09765625" defaultRowHeight="16.5" customHeight="1" x14ac:dyDescent="0.35"/>
  <cols>
    <col min="1" max="1" width="13.09765625" style="2" customWidth="1"/>
    <col min="2" max="2" width="22.69921875" style="2" customWidth="1"/>
    <col min="3" max="3" width="5.09765625" style="173" customWidth="1"/>
    <col min="4" max="4" width="0.8984375" style="2" customWidth="1"/>
    <col min="5" max="5" width="15.296875" style="3" bestFit="1" customWidth="1"/>
    <col min="6" max="6" width="0.8984375" style="4" customWidth="1"/>
    <col min="7" max="7" width="15.296875" style="3" bestFit="1" customWidth="1"/>
    <col min="8" max="8" width="0.8984375" style="3" customWidth="1"/>
    <col min="9" max="9" width="15.296875" style="3" bestFit="1" customWidth="1"/>
    <col min="10" max="10" width="0.8984375" style="3" customWidth="1"/>
    <col min="11" max="11" width="15.296875" style="3" bestFit="1" customWidth="1"/>
    <col min="12" max="16384" width="9.09765625" style="2"/>
  </cols>
  <sheetData>
    <row r="1" spans="1:11" ht="16.5" customHeight="1" x14ac:dyDescent="0.35">
      <c r="A1" s="1" t="s">
        <v>0</v>
      </c>
      <c r="B1" s="1"/>
    </row>
    <row r="2" spans="1:11" ht="16.5" customHeight="1" x14ac:dyDescent="0.35">
      <c r="A2" s="1" t="s">
        <v>1</v>
      </c>
      <c r="B2" s="1"/>
    </row>
    <row r="3" spans="1:11" ht="16.5" customHeight="1" x14ac:dyDescent="0.35">
      <c r="A3" s="5" t="s">
        <v>188</v>
      </c>
      <c r="B3" s="5"/>
      <c r="C3" s="6"/>
      <c r="D3" s="7"/>
      <c r="E3" s="8"/>
      <c r="F3" s="9"/>
      <c r="G3" s="8"/>
      <c r="H3" s="8"/>
      <c r="I3" s="8"/>
      <c r="J3" s="8"/>
      <c r="K3" s="8"/>
    </row>
    <row r="5" spans="1:11" ht="16.5" customHeight="1" x14ac:dyDescent="0.35">
      <c r="E5" s="10"/>
      <c r="G5" s="10"/>
      <c r="I5" s="172"/>
      <c r="K5" s="172"/>
    </row>
    <row r="6" spans="1:11" ht="16.5" customHeight="1" x14ac:dyDescent="0.35">
      <c r="E6" s="183" t="s">
        <v>2</v>
      </c>
      <c r="F6" s="183"/>
      <c r="G6" s="183"/>
      <c r="I6" s="183" t="s">
        <v>3</v>
      </c>
      <c r="J6" s="183"/>
      <c r="K6" s="183"/>
    </row>
    <row r="7" spans="1:11" ht="16.5" customHeight="1" x14ac:dyDescent="0.35">
      <c r="E7" s="184" t="s">
        <v>4</v>
      </c>
      <c r="F7" s="184"/>
      <c r="G7" s="184"/>
      <c r="H7" s="11"/>
      <c r="I7" s="184" t="s">
        <v>4</v>
      </c>
      <c r="J7" s="184"/>
      <c r="K7" s="184"/>
    </row>
    <row r="8" spans="1:11" ht="16.5" customHeight="1" x14ac:dyDescent="0.35">
      <c r="C8" s="12"/>
      <c r="D8" s="1"/>
      <c r="E8" s="13" t="s">
        <v>184</v>
      </c>
      <c r="F8" s="14"/>
      <c r="G8" s="13" t="s">
        <v>5</v>
      </c>
      <c r="H8" s="15"/>
      <c r="I8" s="13" t="s">
        <v>184</v>
      </c>
      <c r="J8" s="14"/>
      <c r="K8" s="13" t="s">
        <v>5</v>
      </c>
    </row>
    <row r="9" spans="1:11" ht="16.5" customHeight="1" x14ac:dyDescent="0.35">
      <c r="C9" s="16" t="s">
        <v>6</v>
      </c>
      <c r="D9" s="17"/>
      <c r="E9" s="18" t="s">
        <v>7</v>
      </c>
      <c r="F9" s="19"/>
      <c r="G9" s="18" t="s">
        <v>7</v>
      </c>
      <c r="H9" s="19"/>
      <c r="I9" s="18" t="s">
        <v>7</v>
      </c>
      <c r="J9" s="19"/>
      <c r="K9" s="18" t="s">
        <v>7</v>
      </c>
    </row>
    <row r="10" spans="1:11" ht="16.5" customHeight="1" x14ac:dyDescent="0.35">
      <c r="C10" s="20"/>
      <c r="D10" s="17"/>
      <c r="E10" s="21"/>
      <c r="F10" s="19"/>
      <c r="G10" s="10"/>
      <c r="H10" s="19"/>
      <c r="I10" s="21"/>
      <c r="J10" s="19"/>
      <c r="K10" s="10"/>
    </row>
    <row r="11" spans="1:11" ht="16.5" customHeight="1" x14ac:dyDescent="0.35">
      <c r="A11" s="1" t="s">
        <v>8</v>
      </c>
      <c r="B11" s="1"/>
      <c r="E11" s="22"/>
      <c r="I11" s="22"/>
    </row>
    <row r="12" spans="1:11" ht="16.5" customHeight="1" x14ac:dyDescent="0.35">
      <c r="A12" s="1"/>
      <c r="B12" s="1"/>
      <c r="E12" s="22"/>
      <c r="I12" s="22"/>
    </row>
    <row r="13" spans="1:11" ht="16.5" customHeight="1" x14ac:dyDescent="0.35">
      <c r="A13" s="1" t="s">
        <v>9</v>
      </c>
      <c r="B13" s="1"/>
      <c r="E13" s="22"/>
      <c r="I13" s="22"/>
    </row>
    <row r="14" spans="1:11" ht="16.5" customHeight="1" x14ac:dyDescent="0.35">
      <c r="A14" s="1"/>
      <c r="B14" s="1"/>
      <c r="E14" s="22"/>
      <c r="I14" s="22"/>
    </row>
    <row r="15" spans="1:11" ht="16.5" customHeight="1" x14ac:dyDescent="0.35">
      <c r="A15" s="2" t="s">
        <v>10</v>
      </c>
      <c r="C15" s="173">
        <v>9</v>
      </c>
      <c r="E15" s="23">
        <v>964083665</v>
      </c>
      <c r="G15" s="24">
        <v>672848670</v>
      </c>
      <c r="H15" s="25"/>
      <c r="I15" s="23">
        <v>869326822</v>
      </c>
      <c r="J15" s="26"/>
      <c r="K15" s="24">
        <v>581261488</v>
      </c>
    </row>
    <row r="16" spans="1:11" ht="16.5" customHeight="1" x14ac:dyDescent="0.35">
      <c r="A16" s="2" t="s">
        <v>190</v>
      </c>
      <c r="E16" s="23"/>
      <c r="G16" s="24"/>
      <c r="H16" s="25"/>
      <c r="I16" s="23"/>
      <c r="J16" s="26"/>
      <c r="K16" s="24"/>
    </row>
    <row r="17" spans="1:11" ht="16.5" customHeight="1" x14ac:dyDescent="0.35">
      <c r="A17" s="2" t="s">
        <v>191</v>
      </c>
      <c r="C17" s="179" t="s">
        <v>204</v>
      </c>
      <c r="E17" s="23">
        <v>85381423</v>
      </c>
      <c r="G17" s="24">
        <v>0</v>
      </c>
      <c r="H17" s="25"/>
      <c r="I17" s="23">
        <v>0</v>
      </c>
      <c r="J17" s="26"/>
      <c r="K17" s="24">
        <v>0</v>
      </c>
    </row>
    <row r="18" spans="1:11" ht="16.5" customHeight="1" x14ac:dyDescent="0.35">
      <c r="A18" s="2" t="s">
        <v>166</v>
      </c>
      <c r="E18" s="23"/>
      <c r="G18" s="24"/>
      <c r="H18" s="25"/>
      <c r="I18" s="23"/>
      <c r="J18" s="26"/>
      <c r="K18" s="24"/>
    </row>
    <row r="19" spans="1:11" ht="16.5" customHeight="1" x14ac:dyDescent="0.35">
      <c r="A19" s="2" t="s">
        <v>172</v>
      </c>
      <c r="C19" s="173">
        <v>11</v>
      </c>
      <c r="E19" s="23">
        <v>30288749</v>
      </c>
      <c r="G19" s="24">
        <v>30099271</v>
      </c>
      <c r="H19" s="25"/>
      <c r="I19" s="23">
        <v>30288749</v>
      </c>
      <c r="J19" s="26"/>
      <c r="K19" s="24">
        <v>30099271</v>
      </c>
    </row>
    <row r="20" spans="1:11" ht="16.5" customHeight="1" x14ac:dyDescent="0.35">
      <c r="A20" s="2" t="s">
        <v>11</v>
      </c>
      <c r="C20" s="173">
        <v>10</v>
      </c>
      <c r="E20" s="23">
        <v>510885455</v>
      </c>
      <c r="G20" s="24">
        <v>744976763</v>
      </c>
      <c r="H20" s="25"/>
      <c r="I20" s="23">
        <v>511321303</v>
      </c>
      <c r="J20" s="26"/>
      <c r="K20" s="24">
        <v>744475774</v>
      </c>
    </row>
    <row r="21" spans="1:11" ht="16.5" customHeight="1" x14ac:dyDescent="0.35">
      <c r="A21" s="2" t="s">
        <v>12</v>
      </c>
      <c r="C21" s="173">
        <v>12</v>
      </c>
      <c r="E21" s="23">
        <v>691148564</v>
      </c>
      <c r="G21" s="24">
        <v>970420599</v>
      </c>
      <c r="H21" s="25"/>
      <c r="I21" s="23">
        <v>687522604</v>
      </c>
      <c r="J21" s="26"/>
      <c r="K21" s="24">
        <v>968075461</v>
      </c>
    </row>
    <row r="22" spans="1:11" ht="16.5" customHeight="1" x14ac:dyDescent="0.35">
      <c r="A22" s="2" t="s">
        <v>13</v>
      </c>
      <c r="C22" s="173">
        <v>13</v>
      </c>
      <c r="E22" s="27">
        <v>15879066</v>
      </c>
      <c r="G22" s="28">
        <v>32595764</v>
      </c>
      <c r="H22" s="25"/>
      <c r="I22" s="27">
        <v>12367861</v>
      </c>
      <c r="J22" s="29"/>
      <c r="K22" s="28">
        <v>29425303</v>
      </c>
    </row>
    <row r="23" spans="1:11" ht="16.5" customHeight="1" x14ac:dyDescent="0.35">
      <c r="E23" s="23"/>
      <c r="G23" s="24"/>
      <c r="H23" s="30"/>
      <c r="I23" s="23"/>
      <c r="J23" s="30"/>
      <c r="K23" s="24"/>
    </row>
    <row r="24" spans="1:11" ht="16.5" customHeight="1" x14ac:dyDescent="0.35">
      <c r="A24" s="2" t="s">
        <v>14</v>
      </c>
      <c r="B24" s="1"/>
      <c r="E24" s="27">
        <f>SUM(E15:E22)</f>
        <v>2297666922</v>
      </c>
      <c r="G24" s="28">
        <f>SUM(G15:G22)</f>
        <v>2450941067</v>
      </c>
      <c r="I24" s="27">
        <f>SUM(I15:I22)</f>
        <v>2110827339</v>
      </c>
      <c r="K24" s="28">
        <f>SUM(K15:K22)</f>
        <v>2353337297</v>
      </c>
    </row>
    <row r="25" spans="1:11" ht="16.5" customHeight="1" x14ac:dyDescent="0.35">
      <c r="E25" s="23"/>
      <c r="F25" s="31"/>
      <c r="G25" s="24"/>
      <c r="H25" s="31"/>
      <c r="I25" s="23"/>
      <c r="K25" s="24"/>
    </row>
    <row r="26" spans="1:11" ht="16.5" customHeight="1" x14ac:dyDescent="0.35">
      <c r="A26" s="1" t="s">
        <v>15</v>
      </c>
      <c r="B26" s="1"/>
      <c r="E26" s="32"/>
      <c r="F26" s="31"/>
      <c r="G26" s="31"/>
      <c r="H26" s="31"/>
      <c r="I26" s="32"/>
      <c r="K26" s="31"/>
    </row>
    <row r="27" spans="1:11" ht="16.5" customHeight="1" x14ac:dyDescent="0.35">
      <c r="A27" s="1"/>
      <c r="B27" s="1"/>
      <c r="E27" s="32"/>
      <c r="F27" s="31"/>
      <c r="G27" s="31"/>
      <c r="H27" s="31"/>
      <c r="I27" s="32"/>
      <c r="K27" s="31"/>
    </row>
    <row r="28" spans="1:11" ht="16.5" customHeight="1" x14ac:dyDescent="0.35">
      <c r="A28" s="2" t="s">
        <v>16</v>
      </c>
      <c r="B28" s="1"/>
      <c r="E28" s="32"/>
      <c r="F28" s="31"/>
      <c r="G28" s="31"/>
      <c r="H28" s="31"/>
      <c r="I28" s="32"/>
      <c r="J28" s="26"/>
      <c r="K28" s="31"/>
    </row>
    <row r="29" spans="1:11" ht="16.5" customHeight="1" x14ac:dyDescent="0.35">
      <c r="A29" s="2" t="s">
        <v>17</v>
      </c>
      <c r="B29" s="1"/>
      <c r="C29" s="173" t="s">
        <v>204</v>
      </c>
      <c r="E29" s="33">
        <v>22364584</v>
      </c>
      <c r="F29" s="31"/>
      <c r="G29" s="34">
        <v>29625307</v>
      </c>
      <c r="H29" s="31"/>
      <c r="I29" s="32">
        <v>0</v>
      </c>
      <c r="J29" s="26"/>
      <c r="K29" s="31">
        <v>0</v>
      </c>
    </row>
    <row r="30" spans="1:11" ht="16.5" customHeight="1" x14ac:dyDescent="0.35">
      <c r="A30" s="2" t="s">
        <v>18</v>
      </c>
      <c r="B30" s="1"/>
      <c r="C30" s="173">
        <v>14</v>
      </c>
      <c r="E30" s="33">
        <v>0</v>
      </c>
      <c r="F30" s="31"/>
      <c r="G30" s="34">
        <v>0</v>
      </c>
      <c r="H30" s="31"/>
      <c r="I30" s="32">
        <v>512255214</v>
      </c>
      <c r="J30" s="26"/>
      <c r="K30" s="31">
        <v>412255214</v>
      </c>
    </row>
    <row r="31" spans="1:11" ht="16.5" customHeight="1" x14ac:dyDescent="0.35">
      <c r="A31" s="2" t="s">
        <v>19</v>
      </c>
      <c r="B31" s="1"/>
      <c r="C31" s="173">
        <v>15</v>
      </c>
      <c r="E31" s="32">
        <v>1185248</v>
      </c>
      <c r="F31" s="31"/>
      <c r="G31" s="31">
        <v>1185090</v>
      </c>
      <c r="H31" s="31"/>
      <c r="I31" s="32">
        <v>1161000</v>
      </c>
      <c r="J31" s="26"/>
      <c r="K31" s="31">
        <v>1161000</v>
      </c>
    </row>
    <row r="32" spans="1:11" ht="16.5" customHeight="1" x14ac:dyDescent="0.35">
      <c r="A32" s="2" t="s">
        <v>20</v>
      </c>
      <c r="B32" s="1"/>
      <c r="C32" s="173" t="s">
        <v>205</v>
      </c>
      <c r="E32" s="32">
        <v>224963372</v>
      </c>
      <c r="F32" s="31"/>
      <c r="G32" s="31">
        <v>238440346</v>
      </c>
      <c r="H32" s="31"/>
      <c r="I32" s="32">
        <v>0</v>
      </c>
      <c r="J32" s="26"/>
      <c r="K32" s="31">
        <v>0</v>
      </c>
    </row>
    <row r="33" spans="1:11" ht="16.5" customHeight="1" x14ac:dyDescent="0.35">
      <c r="A33" s="2" t="s">
        <v>21</v>
      </c>
      <c r="C33" s="173">
        <v>17</v>
      </c>
      <c r="E33" s="32">
        <v>1504561330</v>
      </c>
      <c r="F33" s="31"/>
      <c r="G33" s="31">
        <v>1563697409</v>
      </c>
      <c r="H33" s="31"/>
      <c r="I33" s="32">
        <v>1504561330</v>
      </c>
      <c r="J33" s="26"/>
      <c r="K33" s="31">
        <v>1563697409</v>
      </c>
    </row>
    <row r="34" spans="1:11" ht="16.5" customHeight="1" x14ac:dyDescent="0.35">
      <c r="A34" s="2" t="s">
        <v>22</v>
      </c>
      <c r="C34" s="173">
        <v>18</v>
      </c>
      <c r="E34" s="32">
        <v>918806</v>
      </c>
      <c r="F34" s="31"/>
      <c r="G34" s="31">
        <v>1356647</v>
      </c>
      <c r="H34" s="31"/>
      <c r="I34" s="32">
        <v>911497</v>
      </c>
      <c r="J34" s="26"/>
      <c r="K34" s="31">
        <v>1343838</v>
      </c>
    </row>
    <row r="35" spans="1:11" ht="16.5" customHeight="1" x14ac:dyDescent="0.35">
      <c r="A35" s="2" t="s">
        <v>23</v>
      </c>
      <c r="C35" s="173">
        <v>19</v>
      </c>
      <c r="E35" s="32">
        <v>38751035</v>
      </c>
      <c r="F35" s="31"/>
      <c r="G35" s="31">
        <v>37789295</v>
      </c>
      <c r="H35" s="31"/>
      <c r="I35" s="32">
        <v>36200773</v>
      </c>
      <c r="J35" s="26"/>
      <c r="K35" s="31">
        <v>37789295</v>
      </c>
    </row>
    <row r="36" spans="1:11" ht="16.5" customHeight="1" x14ac:dyDescent="0.35">
      <c r="A36" s="2" t="s">
        <v>24</v>
      </c>
      <c r="E36" s="35">
        <v>1256592</v>
      </c>
      <c r="F36" s="31"/>
      <c r="G36" s="36">
        <v>1214312</v>
      </c>
      <c r="H36" s="31"/>
      <c r="I36" s="35">
        <v>1117712</v>
      </c>
      <c r="J36" s="29"/>
      <c r="K36" s="36">
        <v>1067112</v>
      </c>
    </row>
    <row r="37" spans="1:11" ht="16.5" customHeight="1" x14ac:dyDescent="0.35">
      <c r="E37" s="37"/>
      <c r="G37" s="30"/>
      <c r="H37" s="30"/>
      <c r="I37" s="37"/>
      <c r="J37" s="30"/>
      <c r="K37" s="30"/>
    </row>
    <row r="38" spans="1:11" ht="16.5" customHeight="1" x14ac:dyDescent="0.35">
      <c r="A38" s="2" t="s">
        <v>25</v>
      </c>
      <c r="B38" s="1"/>
      <c r="E38" s="38">
        <f>SUM(E28:E37)</f>
        <v>1794000967</v>
      </c>
      <c r="G38" s="8">
        <f>SUM(G28:G37)</f>
        <v>1873308406</v>
      </c>
      <c r="H38" s="30"/>
      <c r="I38" s="38">
        <f>SUM(I28:I37)</f>
        <v>2056207526</v>
      </c>
      <c r="J38" s="30"/>
      <c r="K38" s="8">
        <f>SUM(K28:K37)</f>
        <v>2017313868</v>
      </c>
    </row>
    <row r="39" spans="1:11" ht="16.5" customHeight="1" x14ac:dyDescent="0.35">
      <c r="B39" s="1"/>
      <c r="E39" s="37"/>
      <c r="G39" s="30"/>
      <c r="H39" s="30"/>
      <c r="I39" s="37"/>
      <c r="J39" s="30"/>
      <c r="K39" s="30"/>
    </row>
    <row r="40" spans="1:11" ht="16.5" customHeight="1" x14ac:dyDescent="0.35">
      <c r="B40" s="1"/>
      <c r="E40" s="38"/>
      <c r="F40" s="39"/>
      <c r="G40" s="8"/>
      <c r="H40" s="30"/>
      <c r="I40" s="38"/>
      <c r="J40" s="30"/>
      <c r="K40" s="8"/>
    </row>
    <row r="41" spans="1:11" ht="16.5" customHeight="1" x14ac:dyDescent="0.35">
      <c r="E41" s="37"/>
      <c r="G41" s="30"/>
      <c r="I41" s="37"/>
      <c r="K41" s="30"/>
    </row>
    <row r="42" spans="1:11" ht="16.5" customHeight="1" thickBot="1" x14ac:dyDescent="0.4">
      <c r="A42" s="1" t="s">
        <v>26</v>
      </c>
      <c r="B42" s="1"/>
      <c r="E42" s="40">
        <f>SUM(E38,E24)</f>
        <v>4091667889</v>
      </c>
      <c r="G42" s="41">
        <f>SUM(G38,G24)</f>
        <v>4324249473</v>
      </c>
      <c r="H42" s="30"/>
      <c r="I42" s="40">
        <f>+I38+I24</f>
        <v>4167034865</v>
      </c>
      <c r="J42" s="30"/>
      <c r="K42" s="41">
        <f>+K38+K24</f>
        <v>4370651165</v>
      </c>
    </row>
    <row r="43" spans="1:11" ht="16.5" customHeight="1" thickTop="1" x14ac:dyDescent="0.35"/>
    <row r="47" spans="1:11" ht="20.25" customHeight="1" x14ac:dyDescent="0.35"/>
    <row r="48" spans="1:11" ht="16.5" customHeight="1" x14ac:dyDescent="0.35">
      <c r="A48" s="181" t="s">
        <v>27</v>
      </c>
      <c r="B48" s="181"/>
      <c r="C48" s="181"/>
      <c r="D48" s="181"/>
      <c r="E48" s="181"/>
      <c r="F48" s="181"/>
      <c r="G48" s="181"/>
      <c r="H48" s="181"/>
      <c r="I48" s="181"/>
      <c r="J48" s="181"/>
      <c r="K48" s="181"/>
    </row>
    <row r="49" spans="1:11" ht="16.5" customHeight="1" x14ac:dyDescent="0.35">
      <c r="A49" s="173"/>
      <c r="B49" s="173"/>
      <c r="D49" s="173"/>
      <c r="E49" s="173"/>
      <c r="F49" s="173"/>
      <c r="G49" s="173"/>
      <c r="H49" s="173"/>
      <c r="I49" s="173"/>
      <c r="J49" s="173"/>
      <c r="K49" s="173"/>
    </row>
    <row r="50" spans="1:11" ht="20.25" customHeight="1" x14ac:dyDescent="0.35">
      <c r="A50" s="173"/>
      <c r="B50" s="173"/>
      <c r="D50" s="173"/>
      <c r="E50" s="173"/>
      <c r="F50" s="173"/>
      <c r="G50" s="173"/>
      <c r="H50" s="173"/>
      <c r="I50" s="173"/>
      <c r="J50" s="173"/>
      <c r="K50" s="173"/>
    </row>
    <row r="51" spans="1:11" ht="18" customHeight="1" x14ac:dyDescent="0.35">
      <c r="A51" s="181"/>
      <c r="B51" s="181"/>
      <c r="C51" s="181"/>
      <c r="D51" s="181"/>
      <c r="E51" s="181"/>
      <c r="F51" s="181"/>
      <c r="G51" s="181"/>
      <c r="H51" s="181"/>
      <c r="I51" s="181"/>
      <c r="J51" s="181"/>
      <c r="K51" s="181"/>
    </row>
    <row r="52" spans="1:11" ht="22.15" customHeight="1" x14ac:dyDescent="0.35">
      <c r="A52" s="182" t="s">
        <v>214</v>
      </c>
      <c r="B52" s="182"/>
      <c r="C52" s="182"/>
      <c r="D52" s="182"/>
      <c r="E52" s="182"/>
      <c r="F52" s="182"/>
      <c r="G52" s="182"/>
      <c r="H52" s="182"/>
      <c r="I52" s="182"/>
      <c r="J52" s="182"/>
      <c r="K52" s="182"/>
    </row>
    <row r="53" spans="1:11" ht="16.5" customHeight="1" x14ac:dyDescent="0.35">
      <c r="A53" s="1" t="str">
        <f>+A1</f>
        <v>Hwa Fong Rubber (Thailand) Public Company Limited</v>
      </c>
      <c r="B53" s="1"/>
    </row>
    <row r="54" spans="1:11" ht="16.5" customHeight="1" x14ac:dyDescent="0.35">
      <c r="A54" s="1" t="str">
        <f>A2</f>
        <v xml:space="preserve">Statements of Financial Position </v>
      </c>
      <c r="B54" s="1"/>
    </row>
    <row r="55" spans="1:11" ht="16.5" customHeight="1" x14ac:dyDescent="0.35">
      <c r="A55" s="5" t="str">
        <f>A3</f>
        <v>As at 31 December 2022</v>
      </c>
      <c r="B55" s="5"/>
      <c r="C55" s="6"/>
      <c r="D55" s="7"/>
      <c r="E55" s="8"/>
      <c r="F55" s="9"/>
      <c r="G55" s="8"/>
      <c r="H55" s="8"/>
      <c r="I55" s="8"/>
      <c r="J55" s="8"/>
      <c r="K55" s="8"/>
    </row>
    <row r="58" spans="1:11" ht="16.5" customHeight="1" x14ac:dyDescent="0.35">
      <c r="E58" s="183" t="s">
        <v>2</v>
      </c>
      <c r="F58" s="183"/>
      <c r="G58" s="183"/>
      <c r="I58" s="183" t="s">
        <v>3</v>
      </c>
      <c r="J58" s="183"/>
      <c r="K58" s="183"/>
    </row>
    <row r="59" spans="1:11" ht="16.5" customHeight="1" x14ac:dyDescent="0.35">
      <c r="E59" s="184" t="s">
        <v>4</v>
      </c>
      <c r="F59" s="184"/>
      <c r="G59" s="184"/>
      <c r="H59" s="11"/>
      <c r="I59" s="184" t="s">
        <v>4</v>
      </c>
      <c r="J59" s="184"/>
      <c r="K59" s="184"/>
    </row>
    <row r="60" spans="1:11" ht="16.5" customHeight="1" x14ac:dyDescent="0.35">
      <c r="C60" s="12"/>
      <c r="D60" s="1"/>
      <c r="E60" s="13" t="s">
        <v>184</v>
      </c>
      <c r="F60" s="14"/>
      <c r="G60" s="13" t="s">
        <v>5</v>
      </c>
      <c r="H60" s="15"/>
      <c r="I60" s="13" t="s">
        <v>184</v>
      </c>
      <c r="J60" s="14"/>
      <c r="K60" s="13" t="s">
        <v>5</v>
      </c>
    </row>
    <row r="61" spans="1:11" ht="16.5" customHeight="1" x14ac:dyDescent="0.35">
      <c r="C61" s="16" t="s">
        <v>6</v>
      </c>
      <c r="D61" s="17"/>
      <c r="E61" s="18" t="s">
        <v>7</v>
      </c>
      <c r="F61" s="19"/>
      <c r="G61" s="18" t="s">
        <v>7</v>
      </c>
      <c r="H61" s="19"/>
      <c r="I61" s="18" t="s">
        <v>7</v>
      </c>
      <c r="J61" s="19"/>
      <c r="K61" s="18" t="s">
        <v>7</v>
      </c>
    </row>
    <row r="62" spans="1:11" ht="16.5" customHeight="1" x14ac:dyDescent="0.35">
      <c r="C62" s="20"/>
      <c r="D62" s="17"/>
      <c r="E62" s="21"/>
      <c r="F62" s="19"/>
      <c r="G62" s="10"/>
      <c r="H62" s="19"/>
      <c r="I62" s="21"/>
      <c r="J62" s="19"/>
      <c r="K62" s="10"/>
    </row>
    <row r="63" spans="1:11" ht="16.5" customHeight="1" x14ac:dyDescent="0.35">
      <c r="A63" s="1" t="s">
        <v>28</v>
      </c>
      <c r="B63" s="42"/>
      <c r="E63" s="22"/>
      <c r="I63" s="22"/>
    </row>
    <row r="64" spans="1:11" ht="16.5" customHeight="1" x14ac:dyDescent="0.35">
      <c r="A64" s="1"/>
      <c r="B64" s="1"/>
      <c r="E64" s="22"/>
      <c r="I64" s="22"/>
    </row>
    <row r="65" spans="1:11" ht="16.5" customHeight="1" x14ac:dyDescent="0.35">
      <c r="A65" s="1" t="s">
        <v>29</v>
      </c>
      <c r="B65" s="1"/>
      <c r="E65" s="22"/>
      <c r="I65" s="43"/>
      <c r="K65" s="44"/>
    </row>
    <row r="66" spans="1:11" ht="16.5" customHeight="1" x14ac:dyDescent="0.35">
      <c r="A66" s="1"/>
      <c r="B66" s="1"/>
      <c r="E66" s="33"/>
      <c r="G66" s="34"/>
      <c r="I66" s="43"/>
      <c r="K66" s="44"/>
    </row>
    <row r="67" spans="1:11" ht="16.5" customHeight="1" x14ac:dyDescent="0.35">
      <c r="A67" s="2" t="s">
        <v>30</v>
      </c>
      <c r="C67" s="173">
        <v>21</v>
      </c>
      <c r="E67" s="33">
        <v>339897827</v>
      </c>
      <c r="F67" s="26"/>
      <c r="G67" s="34">
        <v>606459208</v>
      </c>
      <c r="H67" s="25"/>
      <c r="I67" s="43">
        <v>339013212</v>
      </c>
      <c r="J67" s="44"/>
      <c r="K67" s="44">
        <v>605757201</v>
      </c>
    </row>
    <row r="68" spans="1:11" ht="16.5" customHeight="1" x14ac:dyDescent="0.35">
      <c r="A68" s="2" t="s">
        <v>177</v>
      </c>
      <c r="C68" s="173">
        <v>22</v>
      </c>
      <c r="E68" s="33">
        <f>63404946+630075</f>
        <v>64035021</v>
      </c>
      <c r="F68" s="26"/>
      <c r="G68" s="34">
        <v>56576728</v>
      </c>
      <c r="H68" s="25"/>
      <c r="I68" s="33">
        <f>63404946+630075</f>
        <v>64035021</v>
      </c>
      <c r="J68" s="44"/>
      <c r="K68" s="44">
        <v>56576728</v>
      </c>
    </row>
    <row r="69" spans="1:11" ht="16.5" customHeight="1" x14ac:dyDescent="0.35">
      <c r="A69" s="2" t="s">
        <v>211</v>
      </c>
      <c r="B69" s="45"/>
      <c r="C69" s="173">
        <v>20</v>
      </c>
      <c r="E69" s="33">
        <v>383520</v>
      </c>
      <c r="F69" s="26"/>
      <c r="G69" s="34">
        <v>393382</v>
      </c>
      <c r="H69" s="46"/>
      <c r="I69" s="43">
        <v>383520</v>
      </c>
      <c r="J69" s="44"/>
      <c r="K69" s="44">
        <v>393382</v>
      </c>
    </row>
    <row r="70" spans="1:11" ht="16.5" customHeight="1" x14ac:dyDescent="0.35">
      <c r="A70" s="2" t="s">
        <v>31</v>
      </c>
      <c r="E70" s="33">
        <v>24091923</v>
      </c>
      <c r="F70" s="26"/>
      <c r="G70" s="34">
        <v>47741096</v>
      </c>
      <c r="H70" s="24"/>
      <c r="I70" s="43">
        <v>24030101</v>
      </c>
      <c r="J70" s="44"/>
      <c r="K70" s="44">
        <v>47741096</v>
      </c>
    </row>
    <row r="71" spans="1:11" ht="16.5" customHeight="1" x14ac:dyDescent="0.35">
      <c r="A71" s="47" t="s">
        <v>32</v>
      </c>
      <c r="E71" s="48">
        <v>1719540</v>
      </c>
      <c r="F71" s="29"/>
      <c r="G71" s="49">
        <v>2722373</v>
      </c>
      <c r="H71" s="25"/>
      <c r="I71" s="48">
        <v>1718442</v>
      </c>
      <c r="J71" s="29"/>
      <c r="K71" s="49">
        <v>2721998</v>
      </c>
    </row>
    <row r="72" spans="1:11" ht="16.5" customHeight="1" x14ac:dyDescent="0.35">
      <c r="E72" s="33"/>
      <c r="G72" s="34"/>
      <c r="H72" s="30"/>
      <c r="I72" s="43"/>
      <c r="J72" s="30"/>
      <c r="K72" s="44"/>
    </row>
    <row r="73" spans="1:11" ht="16.5" customHeight="1" x14ac:dyDescent="0.35">
      <c r="A73" s="2" t="s">
        <v>33</v>
      </c>
      <c r="B73" s="1"/>
      <c r="E73" s="48">
        <f>SUM(E67:E72)</f>
        <v>430127831</v>
      </c>
      <c r="G73" s="49">
        <f>SUM(G67:G72)</f>
        <v>713892787</v>
      </c>
      <c r="H73" s="30"/>
      <c r="I73" s="48">
        <f>SUM(I67:I72)</f>
        <v>429180296</v>
      </c>
      <c r="J73" s="30"/>
      <c r="K73" s="49">
        <f>SUM(K67:K72)</f>
        <v>713190405</v>
      </c>
    </row>
    <row r="74" spans="1:11" ht="16.5" customHeight="1" x14ac:dyDescent="0.35">
      <c r="E74" s="33"/>
      <c r="G74" s="34"/>
      <c r="H74" s="30"/>
      <c r="I74" s="43"/>
      <c r="J74" s="30"/>
      <c r="K74" s="44"/>
    </row>
    <row r="75" spans="1:11" ht="16.5" customHeight="1" x14ac:dyDescent="0.35">
      <c r="A75" s="1" t="s">
        <v>34</v>
      </c>
      <c r="E75" s="33"/>
      <c r="G75" s="34"/>
      <c r="H75" s="30"/>
      <c r="I75" s="43"/>
      <c r="J75" s="30"/>
      <c r="K75" s="44"/>
    </row>
    <row r="76" spans="1:11" ht="16.5" customHeight="1" x14ac:dyDescent="0.35">
      <c r="E76" s="33"/>
      <c r="G76" s="34"/>
      <c r="H76" s="30"/>
      <c r="I76" s="43"/>
      <c r="J76" s="30"/>
      <c r="K76" s="44"/>
    </row>
    <row r="77" spans="1:11" ht="16.5" customHeight="1" x14ac:dyDescent="0.35">
      <c r="A77" s="2" t="s">
        <v>212</v>
      </c>
      <c r="C77" s="173">
        <v>20</v>
      </c>
      <c r="E77" s="33">
        <v>0</v>
      </c>
      <c r="F77" s="34"/>
      <c r="G77" s="34">
        <v>383520</v>
      </c>
      <c r="H77" s="34"/>
      <c r="I77" s="43">
        <v>0</v>
      </c>
      <c r="J77" s="34"/>
      <c r="K77" s="44">
        <v>383520</v>
      </c>
    </row>
    <row r="78" spans="1:11" ht="16.5" customHeight="1" x14ac:dyDescent="0.35">
      <c r="A78" s="47" t="s">
        <v>35</v>
      </c>
      <c r="C78" s="173">
        <v>23</v>
      </c>
      <c r="E78" s="48">
        <v>49603154</v>
      </c>
      <c r="F78" s="34"/>
      <c r="G78" s="49">
        <v>71153202</v>
      </c>
      <c r="H78" s="34"/>
      <c r="I78" s="48">
        <v>49603154</v>
      </c>
      <c r="J78" s="34"/>
      <c r="K78" s="49">
        <v>71153202</v>
      </c>
    </row>
    <row r="79" spans="1:11" ht="16.5" customHeight="1" x14ac:dyDescent="0.35">
      <c r="E79" s="33"/>
      <c r="G79" s="34"/>
      <c r="H79" s="30"/>
      <c r="I79" s="43"/>
      <c r="J79" s="30"/>
      <c r="K79" s="44"/>
    </row>
    <row r="80" spans="1:11" ht="16.5" customHeight="1" x14ac:dyDescent="0.35">
      <c r="A80" s="2" t="s">
        <v>36</v>
      </c>
      <c r="E80" s="48">
        <f>SUM(E77:E79)</f>
        <v>49603154</v>
      </c>
      <c r="G80" s="49">
        <f>SUM(G77:G79)</f>
        <v>71536722</v>
      </c>
      <c r="H80" s="30"/>
      <c r="I80" s="48">
        <f>SUM(I77:I79)</f>
        <v>49603154</v>
      </c>
      <c r="J80" s="30"/>
      <c r="K80" s="49">
        <f>SUM(K77:K79)</f>
        <v>71536722</v>
      </c>
    </row>
    <row r="81" spans="1:11" ht="16.5" customHeight="1" x14ac:dyDescent="0.35">
      <c r="E81" s="33"/>
      <c r="G81" s="34"/>
      <c r="H81" s="30"/>
      <c r="I81" s="43"/>
      <c r="J81" s="30"/>
      <c r="K81" s="44"/>
    </row>
    <row r="82" spans="1:11" ht="16.5" customHeight="1" x14ac:dyDescent="0.35">
      <c r="A82" s="1" t="s">
        <v>37</v>
      </c>
      <c r="B82" s="1"/>
      <c r="C82" s="12"/>
      <c r="D82" s="1"/>
      <c r="E82" s="48">
        <f>SUM(E73,E80)</f>
        <v>479730985</v>
      </c>
      <c r="F82" s="14"/>
      <c r="G82" s="49">
        <f>SUM(G73,G80)</f>
        <v>785429509</v>
      </c>
      <c r="H82" s="30"/>
      <c r="I82" s="48">
        <f>SUM(I73,I80)</f>
        <v>478783450</v>
      </c>
      <c r="J82" s="30"/>
      <c r="K82" s="49">
        <f>SUM(K73,K80)</f>
        <v>784727127</v>
      </c>
    </row>
    <row r="83" spans="1:11" ht="16.5" customHeight="1" x14ac:dyDescent="0.35">
      <c r="E83" s="34"/>
      <c r="G83" s="34"/>
      <c r="H83" s="30"/>
      <c r="I83" s="44"/>
      <c r="J83" s="30"/>
      <c r="K83" s="44"/>
    </row>
    <row r="84" spans="1:11" ht="14.25" customHeight="1" x14ac:dyDescent="0.35">
      <c r="E84" s="34"/>
      <c r="G84" s="34"/>
      <c r="H84" s="30"/>
      <c r="I84" s="44"/>
      <c r="J84" s="30"/>
      <c r="K84" s="44"/>
    </row>
    <row r="85" spans="1:11" ht="16.5" customHeight="1" x14ac:dyDescent="0.35">
      <c r="E85" s="30"/>
      <c r="G85" s="30"/>
      <c r="H85" s="30"/>
      <c r="I85" s="30"/>
      <c r="J85" s="30"/>
      <c r="K85" s="30"/>
    </row>
    <row r="86" spans="1:11" ht="16.5" customHeight="1" x14ac:dyDescent="0.35">
      <c r="E86" s="30"/>
      <c r="G86" s="30"/>
      <c r="H86" s="30"/>
      <c r="I86" s="30"/>
      <c r="J86" s="30"/>
      <c r="K86" s="30"/>
    </row>
    <row r="87" spans="1:11" ht="16.5" customHeight="1" x14ac:dyDescent="0.35">
      <c r="E87" s="30"/>
      <c r="G87" s="30"/>
      <c r="H87" s="30"/>
      <c r="I87" s="30"/>
      <c r="J87" s="30"/>
      <c r="K87" s="30"/>
    </row>
    <row r="88" spans="1:11" ht="16.5" customHeight="1" x14ac:dyDescent="0.35">
      <c r="E88" s="30"/>
      <c r="G88" s="30"/>
      <c r="H88" s="30"/>
      <c r="I88" s="30"/>
      <c r="J88" s="30"/>
      <c r="K88" s="30"/>
    </row>
    <row r="89" spans="1:11" ht="16.5" customHeight="1" x14ac:dyDescent="0.35">
      <c r="E89" s="30"/>
      <c r="G89" s="30"/>
      <c r="H89" s="30"/>
      <c r="I89" s="30"/>
      <c r="J89" s="30"/>
      <c r="K89" s="30"/>
    </row>
    <row r="90" spans="1:11" ht="16.5" customHeight="1" x14ac:dyDescent="0.35">
      <c r="E90" s="30"/>
      <c r="G90" s="30"/>
      <c r="H90" s="30"/>
      <c r="I90" s="30"/>
      <c r="J90" s="30"/>
      <c r="K90" s="30"/>
    </row>
    <row r="91" spans="1:11" ht="16.5" customHeight="1" x14ac:dyDescent="0.35">
      <c r="E91" s="30"/>
      <c r="G91" s="30"/>
      <c r="H91" s="30"/>
      <c r="I91" s="30"/>
      <c r="J91" s="30"/>
      <c r="K91" s="30"/>
    </row>
    <row r="92" spans="1:11" ht="16.5" customHeight="1" x14ac:dyDescent="0.35">
      <c r="E92" s="30"/>
      <c r="G92" s="30"/>
      <c r="H92" s="30"/>
      <c r="I92" s="30"/>
      <c r="J92" s="30"/>
      <c r="K92" s="30"/>
    </row>
    <row r="93" spans="1:11" ht="16.5" customHeight="1" x14ac:dyDescent="0.35">
      <c r="E93" s="30"/>
      <c r="G93" s="30"/>
      <c r="H93" s="30"/>
      <c r="I93" s="30"/>
      <c r="J93" s="30"/>
      <c r="K93" s="30"/>
    </row>
    <row r="94" spans="1:11" ht="16.5" customHeight="1" x14ac:dyDescent="0.35">
      <c r="E94" s="30"/>
      <c r="G94" s="30"/>
      <c r="H94" s="30"/>
      <c r="I94" s="30"/>
      <c r="J94" s="30"/>
      <c r="K94" s="30"/>
    </row>
    <row r="95" spans="1:11" ht="16.5" customHeight="1" x14ac:dyDescent="0.35">
      <c r="E95" s="30"/>
      <c r="G95" s="30"/>
      <c r="H95" s="30"/>
      <c r="I95" s="30"/>
      <c r="J95" s="30"/>
      <c r="K95" s="30"/>
    </row>
    <row r="96" spans="1:11" ht="16.5" customHeight="1" x14ac:dyDescent="0.35">
      <c r="E96" s="30"/>
      <c r="G96" s="30"/>
      <c r="H96" s="30"/>
      <c r="I96" s="30"/>
      <c r="J96" s="30"/>
      <c r="K96" s="30"/>
    </row>
    <row r="97" spans="1:11" ht="16.5" customHeight="1" x14ac:dyDescent="0.35">
      <c r="E97" s="30"/>
      <c r="G97" s="30"/>
      <c r="H97" s="30"/>
      <c r="I97" s="30"/>
      <c r="J97" s="30"/>
      <c r="K97" s="30"/>
    </row>
    <row r="98" spans="1:11" ht="17.649999999999999" customHeight="1" x14ac:dyDescent="0.35">
      <c r="E98" s="30"/>
      <c r="G98" s="30"/>
      <c r="H98" s="30"/>
      <c r="I98" s="30"/>
      <c r="J98" s="30"/>
      <c r="K98" s="30"/>
    </row>
    <row r="99" spans="1:11" ht="21" customHeight="1" x14ac:dyDescent="0.35">
      <c r="C99" s="176"/>
      <c r="E99" s="30"/>
      <c r="G99" s="30"/>
      <c r="H99" s="30"/>
      <c r="I99" s="30"/>
      <c r="J99" s="30"/>
      <c r="K99" s="30"/>
    </row>
    <row r="100" spans="1:11" ht="16.5" customHeight="1" x14ac:dyDescent="0.35">
      <c r="A100" s="181" t="s">
        <v>27</v>
      </c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</row>
    <row r="101" spans="1:11" ht="16.5" customHeight="1" x14ac:dyDescent="0.35">
      <c r="A101" s="173"/>
      <c r="B101" s="173"/>
      <c r="D101" s="173"/>
      <c r="E101" s="173"/>
      <c r="F101" s="173"/>
      <c r="G101" s="173"/>
      <c r="H101" s="173"/>
      <c r="I101" s="173"/>
      <c r="J101" s="173"/>
      <c r="K101" s="173"/>
    </row>
    <row r="102" spans="1:11" ht="16.5" customHeight="1" x14ac:dyDescent="0.35">
      <c r="A102" s="173"/>
      <c r="B102" s="173"/>
      <c r="D102" s="173"/>
      <c r="E102" s="173"/>
      <c r="F102" s="173"/>
      <c r="G102" s="173"/>
      <c r="H102" s="173"/>
      <c r="I102" s="173"/>
      <c r="J102" s="173"/>
      <c r="K102" s="173"/>
    </row>
    <row r="103" spans="1:11" ht="23.25" customHeight="1" x14ac:dyDescent="0.35">
      <c r="E103" s="30"/>
      <c r="G103" s="30"/>
      <c r="H103" s="30"/>
      <c r="I103" s="30"/>
      <c r="J103" s="30"/>
      <c r="K103" s="30"/>
    </row>
    <row r="104" spans="1:11" ht="22.15" customHeight="1" x14ac:dyDescent="0.35">
      <c r="A104" s="7" t="str">
        <f>+A52</f>
        <v>The accompanying notes on pages 14 to 60 are an integral part of these consolidated and separate financial statements.</v>
      </c>
      <c r="B104" s="7"/>
      <c r="C104" s="6"/>
      <c r="D104" s="7"/>
      <c r="E104" s="8"/>
      <c r="F104" s="9"/>
      <c r="G104" s="8"/>
      <c r="H104" s="8"/>
      <c r="I104" s="8"/>
      <c r="J104" s="8"/>
      <c r="K104" s="8"/>
    </row>
    <row r="105" spans="1:11" ht="16.5" customHeight="1" x14ac:dyDescent="0.35">
      <c r="A105" s="1" t="str">
        <f>+A1</f>
        <v>Hwa Fong Rubber (Thailand) Public Company Limited</v>
      </c>
      <c r="B105" s="1"/>
    </row>
    <row r="106" spans="1:11" ht="16.5" customHeight="1" x14ac:dyDescent="0.35">
      <c r="A106" s="1" t="str">
        <f>A2</f>
        <v xml:space="preserve">Statements of Financial Position </v>
      </c>
      <c r="B106" s="1"/>
    </row>
    <row r="107" spans="1:11" ht="16.5" customHeight="1" x14ac:dyDescent="0.35">
      <c r="A107" s="5" t="str">
        <f>+A3</f>
        <v>As at 31 December 2022</v>
      </c>
      <c r="B107" s="5"/>
      <c r="C107" s="6"/>
      <c r="D107" s="7"/>
      <c r="E107" s="8"/>
      <c r="F107" s="9"/>
      <c r="G107" s="8"/>
      <c r="H107" s="8"/>
      <c r="I107" s="8"/>
      <c r="J107" s="8"/>
      <c r="K107" s="8"/>
    </row>
    <row r="110" spans="1:11" ht="16.149999999999999" customHeight="1" x14ac:dyDescent="0.35">
      <c r="E110" s="183" t="s">
        <v>2</v>
      </c>
      <c r="F110" s="183"/>
      <c r="G110" s="183"/>
      <c r="I110" s="183" t="s">
        <v>3</v>
      </c>
      <c r="J110" s="183"/>
      <c r="K110" s="183"/>
    </row>
    <row r="111" spans="1:11" ht="16.149999999999999" customHeight="1" x14ac:dyDescent="0.35">
      <c r="E111" s="184" t="s">
        <v>4</v>
      </c>
      <c r="F111" s="184"/>
      <c r="G111" s="184"/>
      <c r="H111" s="11"/>
      <c r="I111" s="184" t="s">
        <v>4</v>
      </c>
      <c r="J111" s="184"/>
      <c r="K111" s="184"/>
    </row>
    <row r="112" spans="1:11" ht="16.149999999999999" customHeight="1" x14ac:dyDescent="0.35">
      <c r="C112" s="12"/>
      <c r="D112" s="1"/>
      <c r="E112" s="13" t="s">
        <v>184</v>
      </c>
      <c r="F112" s="14"/>
      <c r="G112" s="13" t="s">
        <v>5</v>
      </c>
      <c r="H112" s="15"/>
      <c r="I112" s="13" t="s">
        <v>184</v>
      </c>
      <c r="J112" s="14"/>
      <c r="K112" s="13" t="s">
        <v>5</v>
      </c>
    </row>
    <row r="113" spans="1:11" ht="16.149999999999999" customHeight="1" x14ac:dyDescent="0.35">
      <c r="C113" s="16" t="s">
        <v>6</v>
      </c>
      <c r="D113" s="17"/>
      <c r="E113" s="18" t="s">
        <v>7</v>
      </c>
      <c r="F113" s="19"/>
      <c r="G113" s="18" t="s">
        <v>7</v>
      </c>
      <c r="H113" s="19"/>
      <c r="I113" s="18" t="s">
        <v>7</v>
      </c>
      <c r="J113" s="19"/>
      <c r="K113" s="18" t="s">
        <v>7</v>
      </c>
    </row>
    <row r="114" spans="1:11" ht="16.149999999999999" customHeight="1" x14ac:dyDescent="0.35">
      <c r="C114" s="20"/>
      <c r="D114" s="17"/>
      <c r="E114" s="21"/>
      <c r="F114" s="19"/>
      <c r="G114" s="10"/>
      <c r="H114" s="19"/>
      <c r="I114" s="21"/>
      <c r="J114" s="19"/>
      <c r="K114" s="10"/>
    </row>
    <row r="115" spans="1:11" ht="16.149999999999999" customHeight="1" x14ac:dyDescent="0.35">
      <c r="A115" s="1" t="s">
        <v>38</v>
      </c>
      <c r="B115" s="42"/>
      <c r="E115" s="22"/>
      <c r="I115" s="22"/>
    </row>
    <row r="116" spans="1:11" ht="16.149999999999999" customHeight="1" x14ac:dyDescent="0.35">
      <c r="E116" s="37"/>
      <c r="G116" s="30"/>
      <c r="H116" s="30"/>
      <c r="I116" s="37"/>
      <c r="J116" s="30"/>
      <c r="K116" s="30"/>
    </row>
    <row r="117" spans="1:11" ht="16.149999999999999" customHeight="1" x14ac:dyDescent="0.35">
      <c r="A117" s="1" t="s">
        <v>39</v>
      </c>
      <c r="B117" s="1"/>
      <c r="E117" s="37"/>
      <c r="G117" s="30"/>
      <c r="H117" s="30"/>
      <c r="I117" s="37"/>
      <c r="J117" s="30"/>
      <c r="K117" s="30"/>
    </row>
    <row r="118" spans="1:11" ht="16.149999999999999" customHeight="1" x14ac:dyDescent="0.35">
      <c r="A118" s="1"/>
      <c r="B118" s="1"/>
      <c r="E118" s="37"/>
      <c r="G118" s="30"/>
      <c r="H118" s="30"/>
      <c r="I118" s="37"/>
      <c r="J118" s="30"/>
      <c r="K118" s="30"/>
    </row>
    <row r="119" spans="1:11" ht="16.149999999999999" customHeight="1" x14ac:dyDescent="0.35">
      <c r="A119" s="2" t="s">
        <v>40</v>
      </c>
      <c r="C119" s="173">
        <v>24</v>
      </c>
      <c r="E119" s="37"/>
      <c r="G119" s="30"/>
      <c r="H119" s="30"/>
      <c r="I119" s="37"/>
      <c r="J119" s="30"/>
      <c r="K119" s="30"/>
    </row>
    <row r="120" spans="1:11" ht="16.149999999999999" customHeight="1" x14ac:dyDescent="0.35">
      <c r="A120" s="2" t="s">
        <v>41</v>
      </c>
      <c r="E120" s="22"/>
      <c r="I120" s="22"/>
    </row>
    <row r="121" spans="1:11" ht="16.149999999999999" customHeight="1" x14ac:dyDescent="0.35">
      <c r="A121" s="2" t="s">
        <v>42</v>
      </c>
      <c r="E121" s="50"/>
      <c r="G121" s="29"/>
      <c r="H121" s="4"/>
      <c r="I121" s="50"/>
      <c r="J121" s="4"/>
      <c r="K121" s="29"/>
    </row>
    <row r="122" spans="1:11" ht="16.149999999999999" customHeight="1" thickBot="1" x14ac:dyDescent="0.4">
      <c r="A122" s="2" t="s">
        <v>43</v>
      </c>
      <c r="E122" s="51">
        <v>658434300</v>
      </c>
      <c r="G122" s="52">
        <v>658434300</v>
      </c>
      <c r="H122" s="25"/>
      <c r="I122" s="51">
        <v>658434300</v>
      </c>
      <c r="J122" s="26"/>
      <c r="K122" s="52">
        <v>658434300</v>
      </c>
    </row>
    <row r="123" spans="1:11" ht="16.149999999999999" customHeight="1" thickTop="1" x14ac:dyDescent="0.35">
      <c r="E123" s="50"/>
      <c r="G123" s="29"/>
      <c r="H123" s="30"/>
      <c r="I123" s="50"/>
      <c r="J123" s="30"/>
      <c r="K123" s="29"/>
    </row>
    <row r="124" spans="1:11" ht="16.149999999999999" customHeight="1" x14ac:dyDescent="0.35">
      <c r="A124" s="2" t="s">
        <v>44</v>
      </c>
      <c r="E124" s="50"/>
      <c r="G124" s="29"/>
      <c r="I124" s="50"/>
      <c r="K124" s="29"/>
    </row>
    <row r="125" spans="1:11" ht="16.149999999999999" customHeight="1" x14ac:dyDescent="0.35">
      <c r="A125" s="2" t="s">
        <v>42</v>
      </c>
      <c r="E125" s="50"/>
      <c r="G125" s="29"/>
      <c r="H125" s="4"/>
      <c r="I125" s="50"/>
      <c r="J125" s="4"/>
      <c r="K125" s="29"/>
    </row>
    <row r="126" spans="1:11" ht="16.149999999999999" customHeight="1" x14ac:dyDescent="0.35">
      <c r="A126" s="2" t="s">
        <v>43</v>
      </c>
      <c r="E126" s="50">
        <v>658434300</v>
      </c>
      <c r="F126" s="29"/>
      <c r="G126" s="29">
        <v>658434300</v>
      </c>
      <c r="H126" s="25"/>
      <c r="I126" s="50">
        <v>658434300</v>
      </c>
      <c r="J126" s="26"/>
      <c r="K126" s="29">
        <v>658434300</v>
      </c>
    </row>
    <row r="127" spans="1:11" ht="16.149999999999999" customHeight="1" x14ac:dyDescent="0.35">
      <c r="A127" s="2" t="s">
        <v>45</v>
      </c>
      <c r="C127" s="173">
        <v>24</v>
      </c>
      <c r="E127" s="50">
        <v>222105000</v>
      </c>
      <c r="F127" s="29"/>
      <c r="G127" s="29">
        <v>222105000</v>
      </c>
      <c r="H127" s="29"/>
      <c r="I127" s="50">
        <v>222105000</v>
      </c>
      <c r="J127" s="29"/>
      <c r="K127" s="29">
        <v>222105000</v>
      </c>
    </row>
    <row r="128" spans="1:11" ht="16.149999999999999" customHeight="1" x14ac:dyDescent="0.35">
      <c r="A128" s="2" t="s">
        <v>46</v>
      </c>
      <c r="C128" s="173">
        <v>24</v>
      </c>
      <c r="E128" s="50">
        <v>7429904</v>
      </c>
      <c r="F128" s="29"/>
      <c r="G128" s="29">
        <v>7429904</v>
      </c>
      <c r="H128" s="25"/>
      <c r="I128" s="50">
        <v>7429904</v>
      </c>
      <c r="J128" s="26"/>
      <c r="K128" s="29">
        <v>7429904</v>
      </c>
    </row>
    <row r="129" spans="1:11" ht="16.149999999999999" customHeight="1" x14ac:dyDescent="0.35">
      <c r="A129" s="2" t="s">
        <v>47</v>
      </c>
      <c r="E129" s="50"/>
      <c r="G129" s="29"/>
      <c r="I129" s="50"/>
      <c r="K129" s="29"/>
    </row>
    <row r="130" spans="1:11" ht="16.149999999999999" customHeight="1" x14ac:dyDescent="0.35">
      <c r="A130" s="2" t="s">
        <v>48</v>
      </c>
      <c r="B130" s="53"/>
      <c r="C130" s="173">
        <v>25</v>
      </c>
      <c r="E130" s="50">
        <v>65843430</v>
      </c>
      <c r="F130" s="29"/>
      <c r="G130" s="29">
        <v>65843430</v>
      </c>
      <c r="H130" s="25"/>
      <c r="I130" s="50">
        <v>65843430</v>
      </c>
      <c r="J130" s="29"/>
      <c r="K130" s="29">
        <v>65843430</v>
      </c>
    </row>
    <row r="131" spans="1:11" ht="16.149999999999999" customHeight="1" x14ac:dyDescent="0.35">
      <c r="A131" s="2" t="s">
        <v>49</v>
      </c>
      <c r="E131" s="50">
        <f>+'10'!L34</f>
        <v>3139411563</v>
      </c>
      <c r="F131" s="29"/>
      <c r="G131" s="29">
        <v>2653506256</v>
      </c>
      <c r="H131" s="29"/>
      <c r="I131" s="50">
        <f>+'11'!L31</f>
        <v>3141130734</v>
      </c>
      <c r="J131" s="29"/>
      <c r="K131" s="29">
        <v>2651312973</v>
      </c>
    </row>
    <row r="132" spans="1:11" ht="16.149999999999999" customHeight="1" x14ac:dyDescent="0.35">
      <c r="A132" s="2" t="s">
        <v>50</v>
      </c>
      <c r="E132" s="54">
        <f>+'10'!V34</f>
        <v>-77124774.400000006</v>
      </c>
      <c r="F132" s="29"/>
      <c r="G132" s="55">
        <v>-68498926</v>
      </c>
      <c r="H132" s="29"/>
      <c r="I132" s="54">
        <f>+'11'!P31</f>
        <v>-2625811.4000000004</v>
      </c>
      <c r="J132" s="29"/>
      <c r="K132" s="55">
        <v>-19201569</v>
      </c>
    </row>
    <row r="133" spans="1:11" ht="16.149999999999999" customHeight="1" x14ac:dyDescent="0.35">
      <c r="E133" s="50"/>
      <c r="G133" s="29"/>
      <c r="H133" s="30"/>
      <c r="I133" s="50"/>
      <c r="J133" s="30"/>
      <c r="K133" s="29"/>
    </row>
    <row r="134" spans="1:11" ht="16.149999999999999" customHeight="1" x14ac:dyDescent="0.35">
      <c r="A134" s="1" t="s">
        <v>51</v>
      </c>
      <c r="B134" s="1"/>
      <c r="E134" s="50"/>
      <c r="G134" s="29"/>
      <c r="H134" s="4"/>
      <c r="I134" s="50"/>
      <c r="J134" s="4"/>
      <c r="K134" s="29"/>
    </row>
    <row r="135" spans="1:11" ht="16.149999999999999" customHeight="1" x14ac:dyDescent="0.35">
      <c r="A135" s="1" t="s">
        <v>52</v>
      </c>
      <c r="B135" s="1"/>
      <c r="E135" s="50">
        <f>SUM(E125:E132)</f>
        <v>4016099422.5999999</v>
      </c>
      <c r="G135" s="29">
        <f>SUM(G125:G132)</f>
        <v>3538819964</v>
      </c>
      <c r="H135" s="30"/>
      <c r="I135" s="50">
        <f>SUM(I125:I132)</f>
        <v>4092317556.5999999</v>
      </c>
      <c r="J135" s="30"/>
      <c r="K135" s="29">
        <f>SUM(K125:K132)</f>
        <v>3585924038</v>
      </c>
    </row>
    <row r="136" spans="1:11" ht="16.149999999999999" customHeight="1" x14ac:dyDescent="0.35">
      <c r="A136" s="2" t="s">
        <v>53</v>
      </c>
      <c r="E136" s="54">
        <v>0</v>
      </c>
      <c r="G136" s="55">
        <v>0</v>
      </c>
      <c r="H136" s="25"/>
      <c r="I136" s="54">
        <v>0</v>
      </c>
      <c r="J136" s="29"/>
      <c r="K136" s="55">
        <v>0</v>
      </c>
    </row>
    <row r="137" spans="1:11" ht="16.149999999999999" customHeight="1" x14ac:dyDescent="0.35">
      <c r="E137" s="50"/>
      <c r="G137" s="29"/>
      <c r="H137" s="30"/>
      <c r="I137" s="50"/>
      <c r="J137" s="30"/>
      <c r="K137" s="29"/>
    </row>
    <row r="138" spans="1:11" ht="16.149999999999999" customHeight="1" x14ac:dyDescent="0.35">
      <c r="A138" s="1" t="s">
        <v>54</v>
      </c>
      <c r="B138" s="1"/>
      <c r="E138" s="54">
        <f>SUM(E135:E136)</f>
        <v>4016099422.5999999</v>
      </c>
      <c r="G138" s="55">
        <f>SUM(G135:G136)</f>
        <v>3538819964</v>
      </c>
      <c r="H138" s="30"/>
      <c r="I138" s="54">
        <f>SUM(I135:I136)</f>
        <v>4092317556.5999999</v>
      </c>
      <c r="J138" s="30"/>
      <c r="K138" s="55">
        <f>SUM(K135:K136)</f>
        <v>3585924038</v>
      </c>
    </row>
    <row r="139" spans="1:11" ht="16.149999999999999" customHeight="1" x14ac:dyDescent="0.35">
      <c r="A139" s="1"/>
      <c r="B139" s="1"/>
      <c r="E139" s="50"/>
      <c r="G139" s="29"/>
      <c r="H139" s="30"/>
      <c r="I139" s="50"/>
      <c r="J139" s="30"/>
      <c r="K139" s="29"/>
    </row>
    <row r="140" spans="1:11" ht="16.149999999999999" customHeight="1" x14ac:dyDescent="0.35">
      <c r="A140" s="1"/>
      <c r="B140" s="1"/>
      <c r="E140" s="54"/>
      <c r="F140" s="39"/>
      <c r="G140" s="55"/>
      <c r="H140" s="30"/>
      <c r="I140" s="54"/>
      <c r="J140" s="30"/>
      <c r="K140" s="55"/>
    </row>
    <row r="141" spans="1:11" ht="16.149999999999999" customHeight="1" x14ac:dyDescent="0.35">
      <c r="A141" s="1"/>
      <c r="B141" s="1"/>
      <c r="E141" s="50"/>
      <c r="G141" s="29"/>
      <c r="I141" s="50"/>
      <c r="K141" s="29"/>
    </row>
    <row r="142" spans="1:11" ht="16.149999999999999" customHeight="1" thickBot="1" x14ac:dyDescent="0.4">
      <c r="A142" s="1" t="s">
        <v>55</v>
      </c>
      <c r="B142" s="1"/>
      <c r="E142" s="51">
        <f>SUM(E82+E138)</f>
        <v>4495830407.6000004</v>
      </c>
      <c r="G142" s="52">
        <f>SUM(G82+G138)</f>
        <v>4324249473</v>
      </c>
      <c r="I142" s="51">
        <f>I82+I138</f>
        <v>4571101006.6000004</v>
      </c>
      <c r="K142" s="52">
        <f>K82+K138</f>
        <v>4370651165</v>
      </c>
    </row>
    <row r="143" spans="1:11" ht="16.149999999999999" customHeight="1" thickTop="1" x14ac:dyDescent="0.35">
      <c r="A143" s="1"/>
      <c r="B143" s="1"/>
      <c r="E143" s="29"/>
      <c r="G143" s="29"/>
      <c r="I143" s="29"/>
      <c r="K143" s="29"/>
    </row>
    <row r="144" spans="1:11" ht="16.149999999999999" customHeight="1" x14ac:dyDescent="0.35">
      <c r="A144" s="1"/>
      <c r="B144" s="1"/>
      <c r="E144" s="29"/>
      <c r="G144" s="29"/>
      <c r="I144" s="29"/>
      <c r="K144" s="29"/>
    </row>
    <row r="145" spans="1:11" ht="16.149999999999999" customHeight="1" x14ac:dyDescent="0.35">
      <c r="A145" s="1"/>
      <c r="B145" s="1"/>
      <c r="E145" s="29"/>
      <c r="G145" s="29"/>
      <c r="I145" s="29"/>
      <c r="K145" s="29"/>
    </row>
    <row r="146" spans="1:11" ht="16.149999999999999" customHeight="1" x14ac:dyDescent="0.35">
      <c r="A146" s="1"/>
      <c r="B146" s="1"/>
      <c r="E146" s="29"/>
      <c r="G146" s="29"/>
      <c r="I146" s="29"/>
      <c r="K146" s="29"/>
    </row>
    <row r="147" spans="1:11" ht="16.149999999999999" customHeight="1" x14ac:dyDescent="0.35">
      <c r="A147" s="1"/>
      <c r="B147" s="1"/>
      <c r="E147" s="29"/>
      <c r="G147" s="29"/>
      <c r="I147" s="29"/>
      <c r="K147" s="29"/>
    </row>
    <row r="148" spans="1:11" ht="16.149999999999999" customHeight="1" x14ac:dyDescent="0.35">
      <c r="A148" s="1"/>
      <c r="B148" s="1"/>
      <c r="E148" s="29"/>
      <c r="F148" s="29"/>
      <c r="G148" s="29"/>
      <c r="H148" s="29"/>
      <c r="I148" s="29"/>
      <c r="K148" s="29"/>
    </row>
    <row r="149" spans="1:11" ht="16.149999999999999" customHeight="1" x14ac:dyDescent="0.35">
      <c r="A149" s="1"/>
      <c r="B149" s="1"/>
      <c r="E149" s="29"/>
      <c r="F149" s="29"/>
      <c r="G149" s="29"/>
      <c r="H149" s="29"/>
      <c r="I149" s="29"/>
      <c r="K149" s="29"/>
    </row>
    <row r="150" spans="1:11" ht="16.149999999999999" customHeight="1" x14ac:dyDescent="0.35">
      <c r="A150" s="1"/>
      <c r="B150" s="1"/>
      <c r="E150" s="30"/>
      <c r="G150" s="30"/>
      <c r="I150" s="30"/>
      <c r="K150" s="30"/>
    </row>
    <row r="151" spans="1:11" ht="16.149999999999999" customHeight="1" x14ac:dyDescent="0.35">
      <c r="A151" s="1"/>
      <c r="B151" s="1"/>
      <c r="E151" s="30"/>
      <c r="G151" s="30"/>
      <c r="I151" s="30"/>
      <c r="K151" s="30"/>
    </row>
    <row r="152" spans="1:11" ht="16.149999999999999" customHeight="1" x14ac:dyDescent="0.35">
      <c r="A152" s="1"/>
      <c r="B152" s="1"/>
      <c r="E152" s="30"/>
      <c r="G152" s="30"/>
      <c r="I152" s="30"/>
      <c r="K152" s="30"/>
    </row>
    <row r="153" spans="1:11" ht="18.75" customHeight="1" x14ac:dyDescent="0.35">
      <c r="A153" s="1"/>
      <c r="B153" s="1"/>
      <c r="E153" s="30"/>
      <c r="G153" s="30"/>
      <c r="I153" s="30"/>
      <c r="K153" s="30"/>
    </row>
    <row r="154" spans="1:11" ht="16.149999999999999" customHeight="1" x14ac:dyDescent="0.35">
      <c r="A154" s="181" t="s">
        <v>27</v>
      </c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</row>
    <row r="155" spans="1:11" ht="16.149999999999999" customHeight="1" x14ac:dyDescent="0.35">
      <c r="A155" s="173"/>
      <c r="B155" s="173"/>
      <c r="D155" s="173"/>
      <c r="E155" s="173"/>
      <c r="F155" s="173"/>
      <c r="G155" s="173"/>
      <c r="H155" s="173"/>
      <c r="I155" s="173"/>
      <c r="J155" s="173"/>
      <c r="K155" s="173"/>
    </row>
    <row r="156" spans="1:11" ht="22.9" customHeight="1" x14ac:dyDescent="0.35">
      <c r="A156" s="181"/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</row>
    <row r="157" spans="1:11" ht="22.15" customHeight="1" x14ac:dyDescent="0.35">
      <c r="A157" s="182" t="str">
        <f>A52</f>
        <v>The accompanying notes on pages 14 to 60 are an integral part of these consolidated and separate financial statements.</v>
      </c>
      <c r="B157" s="182"/>
      <c r="C157" s="182"/>
      <c r="D157" s="182"/>
      <c r="E157" s="182"/>
      <c r="F157" s="182"/>
      <c r="G157" s="182"/>
      <c r="H157" s="182"/>
      <c r="I157" s="182"/>
      <c r="J157" s="182"/>
      <c r="K157" s="182"/>
    </row>
  </sheetData>
  <mergeCells count="19">
    <mergeCell ref="E6:G6"/>
    <mergeCell ref="I6:K6"/>
    <mergeCell ref="E7:G7"/>
    <mergeCell ref="I7:K7"/>
    <mergeCell ref="A48:K48"/>
    <mergeCell ref="A51:K51"/>
    <mergeCell ref="A52:K52"/>
    <mergeCell ref="E58:G58"/>
    <mergeCell ref="I58:K58"/>
    <mergeCell ref="E59:G59"/>
    <mergeCell ref="I59:K59"/>
    <mergeCell ref="A100:K100"/>
    <mergeCell ref="A156:K156"/>
    <mergeCell ref="A157:K157"/>
    <mergeCell ref="E110:G110"/>
    <mergeCell ref="I110:K110"/>
    <mergeCell ref="E111:G111"/>
    <mergeCell ref="I111:K111"/>
    <mergeCell ref="A154:K154"/>
  </mergeCells>
  <phoneticPr fontId="8" type="noConversion"/>
  <pageMargins left="0.8" right="0.5" top="0.5" bottom="0.6" header="0.49" footer="0.4"/>
  <pageSetup paperSize="9" scale="93" firstPageNumber="5" fitToHeight="0" orientation="portrait" useFirstPageNumber="1" horizontalDpi="1200" verticalDpi="1200" r:id="rId1"/>
  <headerFooter>
    <oddFooter>&amp;R&amp;"Arial,Regular"&amp;9&amp;P</oddFooter>
  </headerFooter>
  <rowBreaks count="2" manualBreakCount="2">
    <brk id="52" max="16383" man="1"/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A1:K115"/>
  <sheetViews>
    <sheetView tabSelected="1" zoomScale="115" zoomScaleNormal="115" zoomScaleSheetLayoutView="100" workbookViewId="0">
      <selection activeCell="L16" sqref="L16"/>
    </sheetView>
  </sheetViews>
  <sheetFormatPr defaultColWidth="9.09765625" defaultRowHeight="16.5" customHeight="1" x14ac:dyDescent="0.35"/>
  <cols>
    <col min="1" max="1" width="1.09765625" style="47" customWidth="1"/>
    <col min="2" max="2" width="42.59765625" style="47" customWidth="1"/>
    <col min="3" max="3" width="5" style="174" customWidth="1"/>
    <col min="4" max="4" width="0.8984375" style="47" customWidth="1"/>
    <col min="5" max="5" width="12.69921875" style="25" bestFit="1" customWidth="1"/>
    <col min="6" max="6" width="0.8984375" style="25" customWidth="1"/>
    <col min="7" max="7" width="12.69921875" style="25" bestFit="1" customWidth="1"/>
    <col min="8" max="8" width="0.8984375" style="25" customWidth="1"/>
    <col min="9" max="9" width="12.69921875" style="25" bestFit="1" customWidth="1"/>
    <col min="10" max="10" width="0.8984375" style="25" customWidth="1"/>
    <col min="11" max="11" width="12.69921875" style="25" bestFit="1" customWidth="1"/>
    <col min="12" max="12" width="9.8984375" style="47" bestFit="1" customWidth="1"/>
    <col min="13" max="16384" width="9.09765625" style="47"/>
  </cols>
  <sheetData>
    <row r="1" spans="1:11" ht="16.5" customHeight="1" x14ac:dyDescent="0.35">
      <c r="A1" s="56" t="str">
        <f>+'5-7'!A1</f>
        <v>Hwa Fong Rubber (Thailand) Public Company Limited</v>
      </c>
      <c r="B1" s="56"/>
    </row>
    <row r="2" spans="1:11" ht="16.5" customHeight="1" x14ac:dyDescent="0.35">
      <c r="A2" s="57" t="s">
        <v>56</v>
      </c>
      <c r="B2" s="57"/>
    </row>
    <row r="3" spans="1:11" ht="16.5" customHeight="1" x14ac:dyDescent="0.35">
      <c r="A3" s="58" t="s">
        <v>189</v>
      </c>
      <c r="B3" s="58"/>
      <c r="C3" s="59"/>
      <c r="D3" s="60"/>
      <c r="E3" s="61"/>
      <c r="F3" s="61"/>
      <c r="G3" s="61"/>
      <c r="H3" s="61"/>
      <c r="I3" s="61"/>
      <c r="J3" s="61"/>
      <c r="K3" s="61"/>
    </row>
    <row r="4" spans="1:11" ht="15" customHeight="1" x14ac:dyDescent="0.35"/>
    <row r="5" spans="1:11" ht="15" customHeight="1" x14ac:dyDescent="0.35"/>
    <row r="6" spans="1:11" s="62" customFormat="1" ht="15" customHeight="1" x14ac:dyDescent="0.35">
      <c r="C6" s="63"/>
      <c r="E6" s="185" t="s">
        <v>2</v>
      </c>
      <c r="F6" s="185"/>
      <c r="G6" s="185"/>
      <c r="H6" s="64"/>
      <c r="I6" s="185" t="s">
        <v>3</v>
      </c>
      <c r="J6" s="185"/>
      <c r="K6" s="185"/>
    </row>
    <row r="7" spans="1:11" s="62" customFormat="1" ht="15" customHeight="1" x14ac:dyDescent="0.35">
      <c r="C7" s="63"/>
      <c r="E7" s="186" t="s">
        <v>4</v>
      </c>
      <c r="F7" s="186"/>
      <c r="G7" s="186"/>
      <c r="H7" s="64"/>
      <c r="I7" s="186" t="s">
        <v>4</v>
      </c>
      <c r="J7" s="186"/>
      <c r="K7" s="186"/>
    </row>
    <row r="8" spans="1:11" s="62" customFormat="1" ht="15" customHeight="1" x14ac:dyDescent="0.35">
      <c r="C8" s="65"/>
      <c r="D8" s="66"/>
      <c r="E8" s="67" t="s">
        <v>184</v>
      </c>
      <c r="F8" s="68"/>
      <c r="G8" s="67" t="s">
        <v>5</v>
      </c>
      <c r="H8" s="69"/>
      <c r="I8" s="67" t="s">
        <v>184</v>
      </c>
      <c r="J8" s="68"/>
      <c r="K8" s="67" t="s">
        <v>5</v>
      </c>
    </row>
    <row r="9" spans="1:11" s="62" customFormat="1" ht="15" customHeight="1" x14ac:dyDescent="0.35">
      <c r="C9" s="70" t="s">
        <v>6</v>
      </c>
      <c r="D9" s="71"/>
      <c r="E9" s="72" t="s">
        <v>7</v>
      </c>
      <c r="F9" s="73"/>
      <c r="G9" s="72" t="s">
        <v>7</v>
      </c>
      <c r="H9" s="73"/>
      <c r="I9" s="72" t="s">
        <v>7</v>
      </c>
      <c r="J9" s="73"/>
      <c r="K9" s="72" t="s">
        <v>7</v>
      </c>
    </row>
    <row r="10" spans="1:11" s="62" customFormat="1" ht="6" customHeight="1" x14ac:dyDescent="0.35">
      <c r="A10" s="66"/>
      <c r="B10" s="66"/>
      <c r="C10" s="63"/>
      <c r="E10" s="74"/>
      <c r="F10" s="75"/>
      <c r="G10" s="75"/>
      <c r="H10" s="75"/>
      <c r="I10" s="74"/>
      <c r="J10" s="75"/>
      <c r="K10" s="75"/>
    </row>
    <row r="11" spans="1:11" s="62" customFormat="1" ht="15" customHeight="1" x14ac:dyDescent="0.35">
      <c r="A11" s="62" t="s">
        <v>170</v>
      </c>
      <c r="C11" s="76"/>
      <c r="E11" s="77">
        <f>3412381505-630075</f>
        <v>3411751430</v>
      </c>
      <c r="F11" s="75"/>
      <c r="G11" s="78">
        <v>3426803845</v>
      </c>
      <c r="H11" s="78"/>
      <c r="I11" s="77">
        <f>3406957398-630075</f>
        <v>3406327323</v>
      </c>
      <c r="J11" s="78"/>
      <c r="K11" s="78">
        <v>3414608457</v>
      </c>
    </row>
    <row r="12" spans="1:11" s="62" customFormat="1" ht="15" customHeight="1" x14ac:dyDescent="0.35">
      <c r="A12" s="62" t="s">
        <v>171</v>
      </c>
      <c r="C12" s="63"/>
      <c r="E12" s="79">
        <f>-2865352078+489213</f>
        <v>-2864862865</v>
      </c>
      <c r="F12" s="75"/>
      <c r="G12" s="80">
        <v>-2743849184</v>
      </c>
      <c r="H12" s="78"/>
      <c r="I12" s="79">
        <f>-2860552474+489213</f>
        <v>-2860063261</v>
      </c>
      <c r="J12" s="78"/>
      <c r="K12" s="80">
        <v>-2733003438</v>
      </c>
    </row>
    <row r="13" spans="1:11" s="62" customFormat="1" ht="6" customHeight="1" x14ac:dyDescent="0.35">
      <c r="C13" s="63"/>
      <c r="E13" s="81"/>
      <c r="F13" s="75"/>
      <c r="G13" s="82"/>
      <c r="H13" s="78"/>
      <c r="I13" s="81"/>
      <c r="J13" s="78"/>
      <c r="K13" s="82"/>
    </row>
    <row r="14" spans="1:11" s="62" customFormat="1" ht="15" customHeight="1" x14ac:dyDescent="0.35">
      <c r="A14" s="66" t="s">
        <v>57</v>
      </c>
      <c r="B14" s="66"/>
      <c r="C14" s="63"/>
      <c r="E14" s="77">
        <f>SUM(E11:E13)</f>
        <v>546888565</v>
      </c>
      <c r="F14" s="75"/>
      <c r="G14" s="78">
        <f>SUM(G11:G13)</f>
        <v>682954661</v>
      </c>
      <c r="H14" s="82"/>
      <c r="I14" s="77">
        <f>SUM(I11:I13)</f>
        <v>546264062</v>
      </c>
      <c r="J14" s="82"/>
      <c r="K14" s="78">
        <f>SUM(K11:K13)</f>
        <v>681605019</v>
      </c>
    </row>
    <row r="15" spans="1:11" s="62" customFormat="1" ht="15" customHeight="1" x14ac:dyDescent="0.35">
      <c r="A15" s="62" t="s">
        <v>58</v>
      </c>
      <c r="C15" s="63">
        <v>27</v>
      </c>
      <c r="E15" s="79">
        <f>19364592-1</f>
        <v>19364591</v>
      </c>
      <c r="F15" s="75"/>
      <c r="G15" s="80">
        <v>7757630</v>
      </c>
      <c r="H15" s="82"/>
      <c r="I15" s="79">
        <v>17408571</v>
      </c>
      <c r="J15" s="82"/>
      <c r="K15" s="80">
        <v>7561944</v>
      </c>
    </row>
    <row r="16" spans="1:11" s="62" customFormat="1" ht="6" customHeight="1" x14ac:dyDescent="0.35">
      <c r="C16" s="76"/>
      <c r="E16" s="81"/>
      <c r="F16" s="75"/>
      <c r="G16" s="82"/>
      <c r="H16" s="78"/>
      <c r="I16" s="81"/>
      <c r="J16" s="78"/>
      <c r="K16" s="82"/>
    </row>
    <row r="17" spans="1:11" s="62" customFormat="1" ht="15" customHeight="1" x14ac:dyDescent="0.35">
      <c r="A17" s="66" t="s">
        <v>59</v>
      </c>
      <c r="B17" s="66"/>
      <c r="C17" s="76"/>
      <c r="E17" s="77">
        <f>SUM(E14:E15)</f>
        <v>566253156</v>
      </c>
      <c r="F17" s="75"/>
      <c r="G17" s="78">
        <f>SUM(G14:G15)</f>
        <v>690712291</v>
      </c>
      <c r="H17" s="82"/>
      <c r="I17" s="77">
        <f>SUM(I14:I15)</f>
        <v>563672633</v>
      </c>
      <c r="J17" s="82"/>
      <c r="K17" s="78">
        <f>SUM(K14:K15)</f>
        <v>689166963</v>
      </c>
    </row>
    <row r="18" spans="1:11" s="62" customFormat="1" ht="15" customHeight="1" x14ac:dyDescent="0.35">
      <c r="A18" s="62" t="s">
        <v>60</v>
      </c>
      <c r="C18" s="83"/>
      <c r="E18" s="81">
        <v>-103036561</v>
      </c>
      <c r="F18" s="75"/>
      <c r="G18" s="82">
        <v>-117717098</v>
      </c>
      <c r="H18" s="82"/>
      <c r="I18" s="77">
        <v>-103008989</v>
      </c>
      <c r="J18" s="82"/>
      <c r="K18" s="78">
        <v>-117649444</v>
      </c>
    </row>
    <row r="19" spans="1:11" s="62" customFormat="1" ht="15" customHeight="1" x14ac:dyDescent="0.35">
      <c r="A19" s="62" t="s">
        <v>61</v>
      </c>
      <c r="C19" s="83"/>
      <c r="E19" s="81">
        <v>-59054076</v>
      </c>
      <c r="F19" s="75"/>
      <c r="G19" s="82">
        <v>-62972229</v>
      </c>
      <c r="H19" s="82"/>
      <c r="I19" s="77">
        <v>-56597502</v>
      </c>
      <c r="J19" s="82"/>
      <c r="K19" s="78">
        <v>-61335427</v>
      </c>
    </row>
    <row r="20" spans="1:11" s="62" customFormat="1" ht="15" customHeight="1" x14ac:dyDescent="0.35">
      <c r="C20" s="83"/>
      <c r="E20" s="77">
        <f>E17+SUM(E18:E19)</f>
        <v>404162519</v>
      </c>
      <c r="F20" s="75"/>
      <c r="G20" s="82"/>
      <c r="H20" s="82"/>
      <c r="I20" s="77">
        <f>I17+SUM(I18:I19)</f>
        <v>404066142</v>
      </c>
      <c r="J20" s="82"/>
      <c r="K20" s="78"/>
    </row>
    <row r="21" spans="1:11" s="62" customFormat="1" ht="15" customHeight="1" x14ac:dyDescent="0.35">
      <c r="A21" s="62" t="s">
        <v>202</v>
      </c>
      <c r="C21" s="63"/>
      <c r="E21" s="81"/>
      <c r="F21" s="75"/>
      <c r="G21" s="82"/>
      <c r="H21" s="82"/>
      <c r="I21" s="84"/>
      <c r="J21" s="82"/>
      <c r="K21" s="85"/>
    </row>
    <row r="22" spans="1:11" s="62" customFormat="1" ht="15" customHeight="1" x14ac:dyDescent="0.35">
      <c r="B22" s="62" t="s">
        <v>192</v>
      </c>
      <c r="C22" s="63">
        <v>11</v>
      </c>
      <c r="E22" s="81">
        <f>-12718540-E24</f>
        <v>-12751305</v>
      </c>
      <c r="F22" s="75"/>
      <c r="G22" s="82">
        <v>0</v>
      </c>
      <c r="H22" s="82"/>
      <c r="I22" s="84">
        <v>0</v>
      </c>
      <c r="J22" s="82"/>
      <c r="K22" s="85">
        <v>0</v>
      </c>
    </row>
    <row r="23" spans="1:11" s="62" customFormat="1" ht="15" customHeight="1" x14ac:dyDescent="0.35">
      <c r="A23" s="62" t="s">
        <v>197</v>
      </c>
      <c r="C23" s="63"/>
      <c r="E23" s="81"/>
      <c r="F23" s="75"/>
      <c r="G23" s="82"/>
      <c r="H23" s="82"/>
      <c r="I23" s="84"/>
      <c r="J23" s="82"/>
      <c r="K23" s="85"/>
    </row>
    <row r="24" spans="1:11" s="62" customFormat="1" ht="15" customHeight="1" x14ac:dyDescent="0.35">
      <c r="B24" s="62" t="s">
        <v>192</v>
      </c>
      <c r="C24" s="63"/>
      <c r="E24" s="81">
        <v>32765</v>
      </c>
      <c r="F24" s="75"/>
      <c r="G24" s="82">
        <v>0</v>
      </c>
      <c r="H24" s="82"/>
      <c r="I24" s="84">
        <v>0</v>
      </c>
      <c r="J24" s="82"/>
      <c r="K24" s="85">
        <v>0</v>
      </c>
    </row>
    <row r="25" spans="1:11" s="62" customFormat="1" ht="15" customHeight="1" x14ac:dyDescent="0.35">
      <c r="A25" s="62" t="s">
        <v>167</v>
      </c>
      <c r="C25" s="63"/>
      <c r="E25" s="81">
        <v>41777131</v>
      </c>
      <c r="F25" s="75"/>
      <c r="G25" s="82">
        <v>52500211</v>
      </c>
      <c r="H25" s="82"/>
      <c r="I25" s="84">
        <v>35648215</v>
      </c>
      <c r="J25" s="82"/>
      <c r="K25" s="85">
        <v>51324891</v>
      </c>
    </row>
    <row r="26" spans="1:11" s="86" customFormat="1" ht="15" customHeight="1" x14ac:dyDescent="0.35">
      <c r="A26" s="86" t="s">
        <v>62</v>
      </c>
      <c r="C26" s="83"/>
      <c r="E26" s="81">
        <v>-631002</v>
      </c>
      <c r="F26" s="87"/>
      <c r="G26" s="82">
        <v>-1342997</v>
      </c>
      <c r="H26" s="82"/>
      <c r="I26" s="88">
        <v>-631002</v>
      </c>
      <c r="J26" s="82"/>
      <c r="K26" s="87">
        <v>-1342997</v>
      </c>
    </row>
    <row r="27" spans="1:11" s="86" customFormat="1" ht="15" customHeight="1" x14ac:dyDescent="0.35">
      <c r="A27" s="86" t="s">
        <v>179</v>
      </c>
      <c r="C27" s="89">
        <v>15</v>
      </c>
      <c r="E27" s="79">
        <v>158</v>
      </c>
      <c r="F27" s="87"/>
      <c r="G27" s="80">
        <v>127</v>
      </c>
      <c r="H27" s="82"/>
      <c r="I27" s="90">
        <v>0</v>
      </c>
      <c r="J27" s="82"/>
      <c r="K27" s="91">
        <v>0</v>
      </c>
    </row>
    <row r="28" spans="1:11" s="62" customFormat="1" ht="6" customHeight="1" x14ac:dyDescent="0.35">
      <c r="C28" s="76"/>
      <c r="E28" s="81"/>
      <c r="F28" s="75"/>
      <c r="G28" s="82"/>
      <c r="H28" s="78"/>
      <c r="I28" s="81"/>
      <c r="J28" s="78"/>
      <c r="K28" s="82"/>
    </row>
    <row r="29" spans="1:11" s="62" customFormat="1" ht="15" customHeight="1" x14ac:dyDescent="0.35">
      <c r="A29" s="66" t="s">
        <v>63</v>
      </c>
      <c r="B29" s="66"/>
      <c r="C29" s="76"/>
      <c r="E29" s="79">
        <f>SUM(E18:E27)</f>
        <v>270499629</v>
      </c>
      <c r="F29" s="75"/>
      <c r="G29" s="80">
        <f>SUM(G18:G27)</f>
        <v>-129531986</v>
      </c>
      <c r="H29" s="78"/>
      <c r="I29" s="79">
        <f>SUM(I18:I27)</f>
        <v>279476864</v>
      </c>
      <c r="J29" s="78"/>
      <c r="K29" s="80">
        <f>SUM(K18:K27)</f>
        <v>-129002977</v>
      </c>
    </row>
    <row r="30" spans="1:11" s="62" customFormat="1" ht="6" customHeight="1" x14ac:dyDescent="0.35">
      <c r="C30" s="63"/>
      <c r="E30" s="81"/>
      <c r="F30" s="75"/>
      <c r="G30" s="82"/>
      <c r="H30" s="78"/>
      <c r="I30" s="92"/>
      <c r="J30" s="78"/>
      <c r="K30" s="93"/>
    </row>
    <row r="31" spans="1:11" s="62" customFormat="1" ht="15" customHeight="1" x14ac:dyDescent="0.35">
      <c r="A31" s="66" t="s">
        <v>176</v>
      </c>
      <c r="B31" s="66"/>
      <c r="C31" s="63"/>
      <c r="E31" s="88">
        <f>SUM(E17,E29)</f>
        <v>836752785</v>
      </c>
      <c r="F31" s="75"/>
      <c r="G31" s="87">
        <f>SUM(G17,G29)</f>
        <v>561180305</v>
      </c>
      <c r="H31" s="78"/>
      <c r="I31" s="88">
        <f>SUM(I17,I29)</f>
        <v>843149497</v>
      </c>
      <c r="J31" s="78"/>
      <c r="K31" s="87">
        <f>SUM(K17,K29)</f>
        <v>560163986</v>
      </c>
    </row>
    <row r="32" spans="1:11" s="62" customFormat="1" ht="15" customHeight="1" x14ac:dyDescent="0.35">
      <c r="A32" s="62" t="s">
        <v>175</v>
      </c>
      <c r="C32" s="63">
        <v>29</v>
      </c>
      <c r="E32" s="90">
        <v>-71012900</v>
      </c>
      <c r="F32" s="75"/>
      <c r="G32" s="91">
        <v>-100298412</v>
      </c>
      <c r="H32" s="82"/>
      <c r="I32" s="90">
        <v>-73497158</v>
      </c>
      <c r="J32" s="82"/>
      <c r="K32" s="91">
        <v>-100298412</v>
      </c>
    </row>
    <row r="33" spans="1:11" s="62" customFormat="1" ht="6" customHeight="1" x14ac:dyDescent="0.35">
      <c r="C33" s="63"/>
      <c r="E33" s="94"/>
      <c r="F33" s="75"/>
      <c r="G33" s="168"/>
      <c r="H33" s="82"/>
      <c r="I33" s="94"/>
      <c r="J33" s="82"/>
      <c r="K33" s="168"/>
    </row>
    <row r="34" spans="1:11" s="62" customFormat="1" ht="15" customHeight="1" x14ac:dyDescent="0.35">
      <c r="A34" s="95" t="s">
        <v>64</v>
      </c>
      <c r="B34" s="95"/>
      <c r="C34" s="96"/>
      <c r="D34" s="96"/>
      <c r="E34" s="79">
        <f>SUM(E31:E33)</f>
        <v>765739885</v>
      </c>
      <c r="F34" s="78"/>
      <c r="G34" s="80">
        <f>SUM(G31:G33)</f>
        <v>460881893</v>
      </c>
      <c r="H34" s="82"/>
      <c r="I34" s="79">
        <f>SUM(I31:I33)</f>
        <v>769652339</v>
      </c>
      <c r="J34" s="82"/>
      <c r="K34" s="80">
        <f>SUM(K31:K33)</f>
        <v>459865574</v>
      </c>
    </row>
    <row r="35" spans="1:11" s="62" customFormat="1" ht="15" customHeight="1" x14ac:dyDescent="0.35">
      <c r="A35" s="66" t="s">
        <v>65</v>
      </c>
      <c r="B35" s="66"/>
      <c r="C35" s="76"/>
      <c r="E35" s="81"/>
      <c r="F35" s="75"/>
      <c r="G35" s="82"/>
      <c r="H35" s="82"/>
      <c r="I35" s="81"/>
      <c r="J35" s="82"/>
      <c r="K35" s="82"/>
    </row>
    <row r="36" spans="1:11" s="62" customFormat="1" ht="15" customHeight="1" x14ac:dyDescent="0.35">
      <c r="B36" s="66" t="s">
        <v>66</v>
      </c>
      <c r="C36" s="76"/>
      <c r="E36" s="74"/>
      <c r="F36" s="75"/>
      <c r="G36" s="75"/>
      <c r="H36" s="75"/>
      <c r="I36" s="74"/>
      <c r="J36" s="75"/>
      <c r="K36" s="75"/>
    </row>
    <row r="37" spans="1:11" s="62" customFormat="1" ht="15" customHeight="1" x14ac:dyDescent="0.35">
      <c r="A37" s="66"/>
      <c r="B37" s="66" t="s">
        <v>67</v>
      </c>
      <c r="C37" s="76"/>
      <c r="E37" s="74"/>
      <c r="F37" s="75"/>
      <c r="G37" s="75"/>
      <c r="H37" s="75"/>
      <c r="I37" s="74"/>
      <c r="J37" s="75"/>
      <c r="K37" s="75"/>
    </row>
    <row r="38" spans="1:11" s="62" customFormat="1" ht="15" customHeight="1" x14ac:dyDescent="0.35">
      <c r="B38" s="86" t="s">
        <v>68</v>
      </c>
      <c r="C38" s="76"/>
      <c r="E38" s="79">
        <v>-17940884</v>
      </c>
      <c r="F38" s="75"/>
      <c r="G38" s="80">
        <v>27933297</v>
      </c>
      <c r="H38" s="82"/>
      <c r="I38" s="90">
        <v>0</v>
      </c>
      <c r="J38" s="82"/>
      <c r="K38" s="91">
        <v>0</v>
      </c>
    </row>
    <row r="39" spans="1:11" s="62" customFormat="1" ht="6" customHeight="1" x14ac:dyDescent="0.35">
      <c r="A39" s="66"/>
      <c r="B39" s="66"/>
      <c r="C39" s="76"/>
      <c r="E39" s="81"/>
      <c r="F39" s="75"/>
      <c r="G39" s="82"/>
      <c r="H39" s="82"/>
      <c r="I39" s="81"/>
      <c r="J39" s="82"/>
      <c r="K39" s="82"/>
    </row>
    <row r="40" spans="1:11" s="62" customFormat="1" ht="15" customHeight="1" x14ac:dyDescent="0.35">
      <c r="B40" s="97" t="s">
        <v>69</v>
      </c>
      <c r="C40" s="76"/>
      <c r="E40" s="74"/>
      <c r="F40" s="75"/>
      <c r="G40" s="75"/>
      <c r="H40" s="75"/>
      <c r="I40" s="74"/>
      <c r="J40" s="75"/>
      <c r="K40" s="75"/>
    </row>
    <row r="41" spans="1:11" s="62" customFormat="1" ht="15" customHeight="1" x14ac:dyDescent="0.35">
      <c r="B41" s="97" t="s">
        <v>70</v>
      </c>
      <c r="C41" s="76"/>
      <c r="E41" s="98">
        <f>SUM(E38:E38)</f>
        <v>-17940884</v>
      </c>
      <c r="F41" s="75"/>
      <c r="G41" s="169">
        <f>SUM(G38:G38)</f>
        <v>27933297</v>
      </c>
      <c r="H41" s="75"/>
      <c r="I41" s="98">
        <f>SUM(I38:I38)</f>
        <v>0</v>
      </c>
      <c r="J41" s="75"/>
      <c r="K41" s="169">
        <f>SUM(K38:K38)</f>
        <v>0</v>
      </c>
    </row>
    <row r="42" spans="1:11" s="62" customFormat="1" ht="6" customHeight="1" x14ac:dyDescent="0.35">
      <c r="A42" s="66"/>
      <c r="B42" s="66"/>
      <c r="C42" s="76"/>
      <c r="E42" s="81"/>
      <c r="F42" s="75"/>
      <c r="G42" s="82"/>
      <c r="H42" s="82"/>
      <c r="I42" s="81"/>
      <c r="J42" s="82"/>
      <c r="K42" s="82"/>
    </row>
    <row r="43" spans="1:11" s="62" customFormat="1" ht="15" customHeight="1" x14ac:dyDescent="0.35">
      <c r="A43" s="66"/>
      <c r="B43" s="66" t="s">
        <v>71</v>
      </c>
      <c r="C43" s="76"/>
      <c r="E43" s="81"/>
      <c r="F43" s="75"/>
      <c r="G43" s="82"/>
      <c r="H43" s="82"/>
      <c r="I43" s="81"/>
      <c r="J43" s="82"/>
      <c r="K43" s="82"/>
    </row>
    <row r="44" spans="1:11" s="62" customFormat="1" ht="15" customHeight="1" x14ac:dyDescent="0.35">
      <c r="A44" s="66"/>
      <c r="B44" s="66" t="s">
        <v>67</v>
      </c>
      <c r="C44" s="76"/>
      <c r="E44" s="81"/>
      <c r="F44" s="75"/>
      <c r="G44" s="82"/>
      <c r="H44" s="82"/>
      <c r="I44" s="81"/>
      <c r="J44" s="82"/>
      <c r="K44" s="82"/>
    </row>
    <row r="45" spans="1:11" s="62" customFormat="1" ht="15" customHeight="1" x14ac:dyDescent="0.35">
      <c r="A45" s="66"/>
      <c r="B45" s="62" t="s">
        <v>193</v>
      </c>
      <c r="C45" s="63">
        <v>23</v>
      </c>
      <c r="E45" s="81">
        <v>20719697</v>
      </c>
      <c r="F45" s="75"/>
      <c r="G45" s="82">
        <v>0</v>
      </c>
      <c r="H45" s="82"/>
      <c r="I45" s="81">
        <v>20719697</v>
      </c>
      <c r="J45" s="82"/>
      <c r="K45" s="82">
        <v>0</v>
      </c>
    </row>
    <row r="46" spans="1:11" s="62" customFormat="1" ht="15" customHeight="1" x14ac:dyDescent="0.35">
      <c r="A46" s="66"/>
      <c r="B46" s="62" t="s">
        <v>208</v>
      </c>
      <c r="C46" s="76"/>
      <c r="E46" s="81"/>
      <c r="F46" s="75"/>
      <c r="G46" s="82"/>
      <c r="H46" s="82"/>
      <c r="I46" s="81"/>
      <c r="J46" s="82"/>
      <c r="K46" s="82"/>
    </row>
    <row r="47" spans="1:11" s="62" customFormat="1" ht="15" customHeight="1" x14ac:dyDescent="0.35">
      <c r="A47" s="66"/>
      <c r="B47" s="62" t="s">
        <v>209</v>
      </c>
      <c r="C47" s="76"/>
      <c r="E47" s="81">
        <v>-4143939.4000000004</v>
      </c>
      <c r="F47" s="75"/>
      <c r="G47" s="82">
        <v>0</v>
      </c>
      <c r="H47" s="82"/>
      <c r="I47" s="81">
        <v>-4143939.4000000004</v>
      </c>
      <c r="J47" s="82"/>
      <c r="K47" s="82">
        <v>0</v>
      </c>
    </row>
    <row r="48" spans="1:11" s="62" customFormat="1" ht="15" customHeight="1" x14ac:dyDescent="0.35">
      <c r="A48" s="66"/>
      <c r="B48" s="86" t="s">
        <v>72</v>
      </c>
      <c r="C48" s="76"/>
      <c r="E48" s="81"/>
      <c r="F48" s="75"/>
      <c r="G48" s="82"/>
      <c r="H48" s="82"/>
      <c r="I48" s="81"/>
      <c r="J48" s="82"/>
      <c r="K48" s="82"/>
    </row>
    <row r="49" spans="1:11" s="62" customFormat="1" ht="15" customHeight="1" x14ac:dyDescent="0.35">
      <c r="A49" s="66"/>
      <c r="B49" s="86" t="s">
        <v>73</v>
      </c>
      <c r="C49" s="63">
        <v>11</v>
      </c>
      <c r="E49" s="79">
        <v>-7260722</v>
      </c>
      <c r="F49" s="75"/>
      <c r="G49" s="80">
        <v>4536327</v>
      </c>
      <c r="H49" s="82"/>
      <c r="I49" s="79">
        <v>0</v>
      </c>
      <c r="J49" s="82"/>
      <c r="K49" s="80">
        <v>0</v>
      </c>
    </row>
    <row r="50" spans="1:11" s="62" customFormat="1" ht="6" customHeight="1" x14ac:dyDescent="0.35">
      <c r="A50" s="66"/>
      <c r="B50" s="66"/>
      <c r="C50" s="76"/>
      <c r="E50" s="81"/>
      <c r="F50" s="75"/>
      <c r="G50" s="82"/>
      <c r="H50" s="82"/>
      <c r="I50" s="81"/>
      <c r="J50" s="82"/>
      <c r="K50" s="82"/>
    </row>
    <row r="51" spans="1:11" s="62" customFormat="1" ht="15" customHeight="1" x14ac:dyDescent="0.35">
      <c r="A51" s="66"/>
      <c r="B51" s="97" t="s">
        <v>74</v>
      </c>
      <c r="C51" s="76"/>
      <c r="E51" s="81"/>
      <c r="F51" s="75"/>
      <c r="G51" s="82"/>
      <c r="H51" s="82"/>
      <c r="I51" s="81"/>
      <c r="J51" s="82"/>
      <c r="K51" s="82"/>
    </row>
    <row r="52" spans="1:11" s="62" customFormat="1" ht="15" customHeight="1" x14ac:dyDescent="0.35">
      <c r="A52" s="66"/>
      <c r="B52" s="97" t="s">
        <v>70</v>
      </c>
      <c r="C52" s="76"/>
      <c r="E52" s="98">
        <f>SUM(E45:E49)</f>
        <v>9315035.5999999996</v>
      </c>
      <c r="F52" s="75"/>
      <c r="G52" s="169">
        <f t="shared" ref="G52:K52" si="0">SUM(G45:G49)</f>
        <v>4536327</v>
      </c>
      <c r="H52" s="75"/>
      <c r="I52" s="98">
        <f t="shared" si="0"/>
        <v>16575757.6</v>
      </c>
      <c r="J52" s="75"/>
      <c r="K52" s="169">
        <f t="shared" si="0"/>
        <v>0</v>
      </c>
    </row>
    <row r="53" spans="1:11" s="62" customFormat="1" ht="6" customHeight="1" x14ac:dyDescent="0.35">
      <c r="A53" s="66"/>
      <c r="B53" s="66"/>
      <c r="C53" s="76"/>
      <c r="E53" s="81"/>
      <c r="F53" s="75"/>
      <c r="G53" s="82"/>
      <c r="H53" s="82"/>
      <c r="I53" s="81"/>
      <c r="J53" s="82"/>
      <c r="K53" s="82"/>
    </row>
    <row r="54" spans="1:11" s="62" customFormat="1" ht="15" customHeight="1" x14ac:dyDescent="0.35">
      <c r="A54" s="97" t="s">
        <v>75</v>
      </c>
      <c r="B54" s="97"/>
      <c r="C54" s="76"/>
      <c r="E54" s="98">
        <f>+E41+E52</f>
        <v>-8625848.4000000004</v>
      </c>
      <c r="F54" s="75"/>
      <c r="G54" s="169">
        <f>+G41+G52</f>
        <v>32469624</v>
      </c>
      <c r="H54" s="75"/>
      <c r="I54" s="98">
        <f>+I41+I52</f>
        <v>16575757.6</v>
      </c>
      <c r="J54" s="75"/>
      <c r="K54" s="169">
        <f>+K41+K52</f>
        <v>0</v>
      </c>
    </row>
    <row r="55" spans="1:11" s="62" customFormat="1" ht="6" customHeight="1" x14ac:dyDescent="0.35">
      <c r="A55" s="66"/>
      <c r="B55" s="66"/>
      <c r="C55" s="76"/>
      <c r="E55" s="81"/>
      <c r="F55" s="75"/>
      <c r="G55" s="82"/>
      <c r="H55" s="82"/>
      <c r="I55" s="81"/>
      <c r="J55" s="82"/>
      <c r="K55" s="82"/>
    </row>
    <row r="56" spans="1:11" s="62" customFormat="1" ht="15" customHeight="1" thickBot="1" x14ac:dyDescent="0.4">
      <c r="A56" s="66" t="s">
        <v>76</v>
      </c>
      <c r="B56" s="66"/>
      <c r="C56" s="76"/>
      <c r="E56" s="99">
        <f>SUM(E34,E54)</f>
        <v>757114036.60000002</v>
      </c>
      <c r="F56" s="75"/>
      <c r="G56" s="170">
        <f>SUM(G34,G54)</f>
        <v>493351517</v>
      </c>
      <c r="H56" s="87"/>
      <c r="I56" s="99">
        <f>SUM(I34,I54)</f>
        <v>786228096.60000002</v>
      </c>
      <c r="J56" s="87"/>
      <c r="K56" s="170">
        <f>SUM(K34,K54)</f>
        <v>459865574</v>
      </c>
    </row>
    <row r="57" spans="1:11" s="62" customFormat="1" ht="15" customHeight="1" thickTop="1" x14ac:dyDescent="0.35">
      <c r="A57" s="66"/>
      <c r="B57" s="66"/>
      <c r="C57" s="76"/>
      <c r="E57" s="87"/>
      <c r="F57" s="75"/>
      <c r="G57" s="87"/>
      <c r="H57" s="87"/>
      <c r="I57" s="87"/>
      <c r="J57" s="87"/>
      <c r="K57" s="87"/>
    </row>
    <row r="58" spans="1:11" s="62" customFormat="1" ht="15" customHeight="1" x14ac:dyDescent="0.35">
      <c r="A58" s="66"/>
      <c r="B58" s="66"/>
      <c r="C58" s="76"/>
      <c r="E58" s="87"/>
      <c r="F58" s="75"/>
      <c r="G58" s="87"/>
      <c r="H58" s="87"/>
      <c r="I58" s="87"/>
      <c r="J58" s="87"/>
      <c r="K58" s="87"/>
    </row>
    <row r="59" spans="1:11" s="62" customFormat="1" ht="15" customHeight="1" x14ac:dyDescent="0.35">
      <c r="A59" s="66"/>
      <c r="B59" s="66"/>
      <c r="C59" s="76"/>
      <c r="E59" s="87"/>
      <c r="F59" s="75"/>
      <c r="G59" s="87"/>
      <c r="H59" s="87"/>
      <c r="I59" s="87"/>
      <c r="J59" s="87"/>
      <c r="K59" s="87"/>
    </row>
    <row r="60" spans="1:11" s="62" customFormat="1" ht="15" customHeight="1" x14ac:dyDescent="0.35">
      <c r="A60" s="66"/>
      <c r="B60" s="66"/>
      <c r="C60" s="76"/>
      <c r="E60" s="87"/>
      <c r="F60" s="75"/>
      <c r="G60" s="87"/>
      <c r="H60" s="87"/>
      <c r="I60" s="87"/>
      <c r="J60" s="87"/>
      <c r="K60" s="87"/>
    </row>
    <row r="61" spans="1:11" s="62" customFormat="1" ht="9" customHeight="1" x14ac:dyDescent="0.35">
      <c r="A61" s="66"/>
      <c r="B61" s="66"/>
      <c r="C61" s="76"/>
      <c r="E61" s="87"/>
      <c r="F61" s="75"/>
      <c r="G61" s="87"/>
      <c r="H61" s="87"/>
      <c r="I61" s="87"/>
      <c r="J61" s="87"/>
      <c r="K61" s="87"/>
    </row>
    <row r="62" spans="1:11" ht="15" customHeight="1" x14ac:dyDescent="0.35">
      <c r="A62" s="187" t="s">
        <v>27</v>
      </c>
      <c r="B62" s="187"/>
      <c r="C62" s="187"/>
      <c r="D62" s="187"/>
      <c r="E62" s="187"/>
      <c r="F62" s="187"/>
      <c r="G62" s="187"/>
      <c r="H62" s="187"/>
      <c r="I62" s="187"/>
      <c r="J62" s="187"/>
      <c r="K62" s="187"/>
    </row>
    <row r="63" spans="1:11" ht="18" customHeight="1" x14ac:dyDescent="0.35">
      <c r="A63" s="174"/>
      <c r="B63" s="174"/>
      <c r="D63" s="174"/>
      <c r="E63" s="174"/>
      <c r="F63" s="174"/>
      <c r="G63" s="174"/>
      <c r="H63" s="174"/>
      <c r="I63" s="174"/>
      <c r="J63" s="174"/>
      <c r="K63" s="174"/>
    </row>
    <row r="64" spans="1:11" ht="22.35" customHeight="1" x14ac:dyDescent="0.35">
      <c r="A64" s="60" t="str">
        <f>+'5-7'!A52:K52</f>
        <v>The accompanying notes on pages 14 to 60 are an integral part of these consolidated and separate financial statements.</v>
      </c>
      <c r="B64" s="60"/>
      <c r="C64" s="60"/>
      <c r="D64" s="60"/>
      <c r="E64" s="60"/>
      <c r="F64" s="60"/>
      <c r="G64" s="60"/>
      <c r="H64" s="60"/>
      <c r="I64" s="60"/>
      <c r="J64" s="100"/>
      <c r="K64" s="60"/>
    </row>
    <row r="65" spans="1:11" ht="16.5" customHeight="1" x14ac:dyDescent="0.35">
      <c r="A65" s="56" t="str">
        <f>A1</f>
        <v>Hwa Fong Rubber (Thailand) Public Company Limited</v>
      </c>
      <c r="B65" s="56"/>
      <c r="C65" s="101"/>
      <c r="D65" s="56"/>
      <c r="E65" s="102"/>
      <c r="F65" s="102"/>
      <c r="G65" s="102"/>
      <c r="H65" s="102"/>
      <c r="I65" s="102"/>
      <c r="J65" s="102"/>
      <c r="K65" s="102"/>
    </row>
    <row r="66" spans="1:11" ht="16.5" customHeight="1" x14ac:dyDescent="0.35">
      <c r="A66" s="57" t="str">
        <f>A2</f>
        <v xml:space="preserve">Statements of Comprehensive Income </v>
      </c>
      <c r="B66" s="56"/>
      <c r="C66" s="101"/>
      <c r="D66" s="56"/>
      <c r="E66" s="102"/>
      <c r="F66" s="102"/>
      <c r="G66" s="102"/>
      <c r="H66" s="102"/>
      <c r="I66" s="102"/>
      <c r="J66" s="102"/>
      <c r="K66" s="102"/>
    </row>
    <row r="67" spans="1:11" ht="16.5" customHeight="1" x14ac:dyDescent="0.35">
      <c r="A67" s="103" t="str">
        <f>+A3</f>
        <v>For the year ended 31 December 2022</v>
      </c>
      <c r="B67" s="103"/>
      <c r="C67" s="104"/>
      <c r="D67" s="103"/>
      <c r="E67" s="105"/>
      <c r="F67" s="105"/>
      <c r="G67" s="105"/>
      <c r="H67" s="105"/>
      <c r="I67" s="105"/>
      <c r="J67" s="105"/>
      <c r="K67" s="105"/>
    </row>
    <row r="69" spans="1:11" s="62" customFormat="1" ht="16.5" customHeight="1" x14ac:dyDescent="0.35">
      <c r="C69" s="63"/>
      <c r="E69" s="75"/>
      <c r="F69" s="75"/>
      <c r="G69" s="75"/>
      <c r="H69" s="75"/>
      <c r="I69" s="75"/>
      <c r="J69" s="75"/>
      <c r="K69" s="75"/>
    </row>
    <row r="70" spans="1:11" s="62" customFormat="1" ht="14.1" customHeight="1" x14ac:dyDescent="0.35">
      <c r="C70" s="63"/>
      <c r="E70" s="185" t="s">
        <v>2</v>
      </c>
      <c r="F70" s="185"/>
      <c r="G70" s="185"/>
      <c r="H70" s="64"/>
      <c r="I70" s="185" t="s">
        <v>3</v>
      </c>
      <c r="J70" s="185"/>
      <c r="K70" s="185"/>
    </row>
    <row r="71" spans="1:11" s="62" customFormat="1" ht="14.1" customHeight="1" x14ac:dyDescent="0.35">
      <c r="C71" s="63"/>
      <c r="E71" s="186" t="s">
        <v>4</v>
      </c>
      <c r="F71" s="186"/>
      <c r="G71" s="186"/>
      <c r="H71" s="64"/>
      <c r="I71" s="186" t="s">
        <v>4</v>
      </c>
      <c r="J71" s="186"/>
      <c r="K71" s="186"/>
    </row>
    <row r="72" spans="1:11" s="62" customFormat="1" ht="14.1" customHeight="1" x14ac:dyDescent="0.35">
      <c r="C72" s="65"/>
      <c r="D72" s="66"/>
      <c r="E72" s="67" t="s">
        <v>184</v>
      </c>
      <c r="F72" s="68"/>
      <c r="G72" s="67" t="s">
        <v>5</v>
      </c>
      <c r="H72" s="69"/>
      <c r="I72" s="67" t="s">
        <v>184</v>
      </c>
      <c r="J72" s="68"/>
      <c r="K72" s="67" t="s">
        <v>5</v>
      </c>
    </row>
    <row r="73" spans="1:11" s="62" customFormat="1" ht="16.5" customHeight="1" x14ac:dyDescent="0.35">
      <c r="C73" s="70" t="s">
        <v>129</v>
      </c>
      <c r="D73" s="71"/>
      <c r="E73" s="72" t="s">
        <v>7</v>
      </c>
      <c r="F73" s="73"/>
      <c r="G73" s="72" t="s">
        <v>7</v>
      </c>
      <c r="H73" s="73"/>
      <c r="I73" s="72" t="s">
        <v>7</v>
      </c>
      <c r="J73" s="73"/>
      <c r="K73" s="72" t="s">
        <v>7</v>
      </c>
    </row>
    <row r="74" spans="1:11" s="62" customFormat="1" ht="16.5" customHeight="1" x14ac:dyDescent="0.35">
      <c r="C74" s="63"/>
      <c r="E74" s="74"/>
      <c r="F74" s="75"/>
      <c r="G74" s="75"/>
      <c r="H74" s="75"/>
      <c r="I74" s="74"/>
      <c r="J74" s="75"/>
      <c r="K74" s="75"/>
    </row>
    <row r="75" spans="1:11" s="62" customFormat="1" ht="16.5" customHeight="1" x14ac:dyDescent="0.35">
      <c r="A75" s="66" t="s">
        <v>77</v>
      </c>
      <c r="B75" s="66"/>
      <c r="C75" s="76"/>
      <c r="E75" s="81"/>
      <c r="F75" s="75"/>
      <c r="G75" s="82"/>
      <c r="H75" s="82"/>
      <c r="I75" s="81"/>
      <c r="J75" s="82"/>
      <c r="K75" s="82"/>
    </row>
    <row r="76" spans="1:11" s="62" customFormat="1" ht="16.5" customHeight="1" x14ac:dyDescent="0.35">
      <c r="A76" s="62" t="s">
        <v>78</v>
      </c>
      <c r="C76" s="76"/>
      <c r="E76" s="106">
        <f>+E34</f>
        <v>765739885</v>
      </c>
      <c r="F76" s="107"/>
      <c r="G76" s="107">
        <f>+G34</f>
        <v>460881893</v>
      </c>
      <c r="H76" s="107"/>
      <c r="I76" s="106">
        <f>+I34</f>
        <v>769652339</v>
      </c>
      <c r="J76" s="107"/>
      <c r="K76" s="107">
        <f>+K34</f>
        <v>459865574</v>
      </c>
    </row>
    <row r="77" spans="1:11" s="62" customFormat="1" ht="16.5" customHeight="1" x14ac:dyDescent="0.35">
      <c r="A77" s="62" t="s">
        <v>53</v>
      </c>
      <c r="C77" s="76"/>
      <c r="E77" s="79">
        <v>0</v>
      </c>
      <c r="F77" s="75"/>
      <c r="G77" s="80">
        <v>0</v>
      </c>
      <c r="H77" s="82"/>
      <c r="I77" s="79">
        <v>0</v>
      </c>
      <c r="J77" s="82"/>
      <c r="K77" s="80">
        <v>0</v>
      </c>
    </row>
    <row r="78" spans="1:11" s="62" customFormat="1" ht="16.5" customHeight="1" x14ac:dyDescent="0.35">
      <c r="A78" s="66"/>
      <c r="B78" s="66"/>
      <c r="C78" s="76"/>
      <c r="E78" s="81"/>
      <c r="F78" s="75"/>
      <c r="G78" s="82"/>
      <c r="H78" s="82"/>
      <c r="I78" s="81"/>
      <c r="J78" s="82"/>
      <c r="K78" s="82"/>
    </row>
    <row r="79" spans="1:11" s="62" customFormat="1" ht="16.5" customHeight="1" thickBot="1" x14ac:dyDescent="0.4">
      <c r="A79" s="66"/>
      <c r="B79" s="66"/>
      <c r="C79" s="76"/>
      <c r="E79" s="108">
        <f>SUM(E76:E78)</f>
        <v>765739885</v>
      </c>
      <c r="F79" s="75"/>
      <c r="G79" s="109">
        <f>SUM(G76:G78)</f>
        <v>460881893</v>
      </c>
      <c r="H79" s="82"/>
      <c r="I79" s="108">
        <f>SUM(I76:I78)</f>
        <v>769652339</v>
      </c>
      <c r="J79" s="82"/>
      <c r="K79" s="109">
        <f>SUM(K76:K78)</f>
        <v>459865574</v>
      </c>
    </row>
    <row r="80" spans="1:11" s="62" customFormat="1" ht="16.5" customHeight="1" thickTop="1" x14ac:dyDescent="0.35">
      <c r="A80" s="66"/>
      <c r="B80" s="66"/>
      <c r="C80" s="76"/>
      <c r="E80" s="81"/>
      <c r="F80" s="75"/>
      <c r="G80" s="82"/>
      <c r="H80" s="82"/>
      <c r="I80" s="81"/>
      <c r="J80" s="82"/>
      <c r="K80" s="82"/>
    </row>
    <row r="81" spans="1:11" s="62" customFormat="1" ht="16.5" customHeight="1" x14ac:dyDescent="0.35">
      <c r="A81" s="66" t="s">
        <v>79</v>
      </c>
      <c r="B81" s="66"/>
      <c r="C81" s="63"/>
      <c r="E81" s="77"/>
      <c r="F81" s="75"/>
      <c r="G81" s="78"/>
      <c r="H81" s="78"/>
      <c r="I81" s="77"/>
      <c r="J81" s="78"/>
      <c r="K81" s="78"/>
    </row>
    <row r="82" spans="1:11" s="62" customFormat="1" ht="16.5" customHeight="1" x14ac:dyDescent="0.35">
      <c r="A82" s="66" t="s">
        <v>80</v>
      </c>
      <c r="B82" s="66"/>
      <c r="C82" s="63"/>
      <c r="E82" s="77"/>
      <c r="F82" s="75"/>
      <c r="G82" s="78"/>
      <c r="H82" s="78"/>
      <c r="I82" s="77"/>
      <c r="J82" s="78"/>
      <c r="K82" s="78"/>
    </row>
    <row r="83" spans="1:11" s="62" customFormat="1" ht="16.5" customHeight="1" x14ac:dyDescent="0.35">
      <c r="A83" s="62" t="s">
        <v>78</v>
      </c>
      <c r="C83" s="63"/>
      <c r="E83" s="74">
        <f>+E56</f>
        <v>757114036.60000002</v>
      </c>
      <c r="F83" s="75"/>
      <c r="G83" s="75">
        <f>+G56</f>
        <v>493351517</v>
      </c>
      <c r="H83" s="78"/>
      <c r="I83" s="74">
        <f>+I56</f>
        <v>786228096.60000002</v>
      </c>
      <c r="J83" s="78"/>
      <c r="K83" s="75">
        <f>+K56</f>
        <v>459865574</v>
      </c>
    </row>
    <row r="84" spans="1:11" s="62" customFormat="1" ht="16.5" customHeight="1" x14ac:dyDescent="0.35">
      <c r="A84" s="62" t="s">
        <v>53</v>
      </c>
      <c r="C84" s="63"/>
      <c r="E84" s="79">
        <v>0</v>
      </c>
      <c r="F84" s="75"/>
      <c r="G84" s="80">
        <v>0</v>
      </c>
      <c r="H84" s="82"/>
      <c r="I84" s="79">
        <v>0</v>
      </c>
      <c r="J84" s="82"/>
      <c r="K84" s="80">
        <v>0</v>
      </c>
    </row>
    <row r="85" spans="1:11" s="62" customFormat="1" ht="16.5" customHeight="1" x14ac:dyDescent="0.35">
      <c r="C85" s="63"/>
      <c r="E85" s="94"/>
      <c r="F85" s="75"/>
      <c r="G85" s="168"/>
      <c r="H85" s="82"/>
      <c r="I85" s="94"/>
      <c r="J85" s="82"/>
      <c r="K85" s="168"/>
    </row>
    <row r="86" spans="1:11" s="62" customFormat="1" ht="16.5" customHeight="1" thickBot="1" x14ac:dyDescent="0.4">
      <c r="C86" s="63"/>
      <c r="E86" s="108">
        <f>SUM(E83:E85)</f>
        <v>757114036.60000002</v>
      </c>
      <c r="F86" s="75"/>
      <c r="G86" s="109">
        <f>SUM(G83:G85)</f>
        <v>493351517</v>
      </c>
      <c r="H86" s="82"/>
      <c r="I86" s="108">
        <f>SUM(I83:I84)</f>
        <v>786228096.60000002</v>
      </c>
      <c r="J86" s="82"/>
      <c r="K86" s="109">
        <f>SUM(K83:K84)</f>
        <v>459865574</v>
      </c>
    </row>
    <row r="87" spans="1:11" s="62" customFormat="1" ht="16.5" customHeight="1" thickTop="1" x14ac:dyDescent="0.35">
      <c r="C87" s="63"/>
      <c r="E87" s="77"/>
      <c r="F87" s="75"/>
      <c r="G87" s="78"/>
      <c r="H87" s="78"/>
      <c r="I87" s="77"/>
      <c r="J87" s="78"/>
      <c r="K87" s="78"/>
    </row>
    <row r="88" spans="1:11" s="62" customFormat="1" ht="16.5" customHeight="1" x14ac:dyDescent="0.35">
      <c r="A88" s="66" t="s">
        <v>81</v>
      </c>
      <c r="B88" s="66"/>
      <c r="C88" s="63"/>
      <c r="E88" s="77"/>
      <c r="F88" s="75"/>
      <c r="G88" s="78"/>
      <c r="H88" s="78"/>
      <c r="I88" s="77"/>
      <c r="J88" s="78"/>
      <c r="K88" s="78"/>
    </row>
    <row r="89" spans="1:11" s="62" customFormat="1" ht="16.5" customHeight="1" x14ac:dyDescent="0.35">
      <c r="A89" s="66" t="s">
        <v>82</v>
      </c>
      <c r="B89" s="66"/>
      <c r="C89" s="63"/>
      <c r="E89" s="74"/>
      <c r="F89" s="75"/>
      <c r="G89" s="75"/>
      <c r="H89" s="75"/>
      <c r="I89" s="74"/>
      <c r="J89" s="75"/>
      <c r="K89" s="75"/>
    </row>
    <row r="90" spans="1:11" s="62" customFormat="1" ht="16.5" customHeight="1" thickBot="1" x14ac:dyDescent="0.4">
      <c r="A90" s="62" t="s">
        <v>83</v>
      </c>
      <c r="C90" s="63">
        <v>30</v>
      </c>
      <c r="E90" s="110">
        <f>+E79/658434300</f>
        <v>1.1629708309545843</v>
      </c>
      <c r="F90" s="111"/>
      <c r="G90" s="171">
        <f>+G79/658434300</f>
        <v>0.69996640970860724</v>
      </c>
      <c r="H90" s="112"/>
      <c r="I90" s="110">
        <f>+I79/658434300</f>
        <v>1.1689128877399007</v>
      </c>
      <c r="J90" s="112"/>
      <c r="K90" s="171">
        <f>+K79/658434300</f>
        <v>0.69842287074048237</v>
      </c>
    </row>
    <row r="91" spans="1:11" s="62" customFormat="1" ht="16.5" customHeight="1" thickTop="1" x14ac:dyDescent="0.35">
      <c r="C91" s="63"/>
      <c r="E91" s="75"/>
      <c r="F91" s="75"/>
      <c r="G91" s="75"/>
      <c r="H91" s="75"/>
      <c r="I91" s="75"/>
      <c r="J91" s="75"/>
      <c r="K91" s="75"/>
    </row>
    <row r="92" spans="1:11" s="62" customFormat="1" ht="16.5" customHeight="1" x14ac:dyDescent="0.35">
      <c r="C92" s="63"/>
      <c r="E92" s="75"/>
      <c r="F92" s="75"/>
      <c r="G92" s="75"/>
      <c r="H92" s="75"/>
      <c r="I92" s="75"/>
      <c r="J92" s="75"/>
      <c r="K92" s="75"/>
    </row>
    <row r="93" spans="1:11" s="62" customFormat="1" ht="16.5" customHeight="1" x14ac:dyDescent="0.35">
      <c r="C93" s="63"/>
      <c r="E93" s="75"/>
      <c r="F93" s="75"/>
      <c r="G93" s="75"/>
      <c r="H93" s="75"/>
      <c r="I93" s="75"/>
      <c r="J93" s="75"/>
      <c r="K93" s="75"/>
    </row>
    <row r="94" spans="1:11" s="62" customFormat="1" ht="16.5" customHeight="1" x14ac:dyDescent="0.35">
      <c r="C94" s="63"/>
      <c r="E94" s="75"/>
      <c r="F94" s="75"/>
      <c r="G94" s="75"/>
      <c r="H94" s="75"/>
      <c r="I94" s="75"/>
      <c r="J94" s="75"/>
      <c r="K94" s="75"/>
    </row>
    <row r="95" spans="1:11" s="62" customFormat="1" ht="16.5" customHeight="1" x14ac:dyDescent="0.35">
      <c r="C95" s="63"/>
      <c r="E95" s="75"/>
      <c r="F95" s="75"/>
      <c r="G95" s="75"/>
      <c r="H95" s="75"/>
      <c r="I95" s="75"/>
      <c r="J95" s="75"/>
      <c r="K95" s="75"/>
    </row>
    <row r="96" spans="1:11" s="62" customFormat="1" ht="16.5" customHeight="1" x14ac:dyDescent="0.35">
      <c r="C96" s="63"/>
      <c r="E96" s="75"/>
      <c r="F96" s="75"/>
      <c r="G96" s="75"/>
      <c r="H96" s="75"/>
      <c r="I96" s="75"/>
      <c r="J96" s="75"/>
      <c r="K96" s="75"/>
    </row>
    <row r="97" spans="1:11" s="62" customFormat="1" ht="16.5" customHeight="1" x14ac:dyDescent="0.35">
      <c r="C97" s="63"/>
      <c r="E97" s="75"/>
      <c r="F97" s="75"/>
      <c r="G97" s="75"/>
      <c r="H97" s="75"/>
      <c r="I97" s="75"/>
      <c r="J97" s="75"/>
      <c r="K97" s="75"/>
    </row>
    <row r="98" spans="1:11" s="62" customFormat="1" ht="16.5" customHeight="1" x14ac:dyDescent="0.35">
      <c r="C98" s="63"/>
      <c r="E98" s="75"/>
      <c r="F98" s="75"/>
      <c r="G98" s="75"/>
      <c r="H98" s="75"/>
      <c r="I98" s="75"/>
      <c r="J98" s="75"/>
      <c r="K98" s="75"/>
    </row>
    <row r="99" spans="1:11" s="62" customFormat="1" ht="16.5" customHeight="1" x14ac:dyDescent="0.35">
      <c r="C99" s="63"/>
      <c r="E99" s="75"/>
      <c r="F99" s="75"/>
      <c r="G99" s="75"/>
      <c r="H99" s="75"/>
      <c r="I99" s="75"/>
      <c r="J99" s="75"/>
      <c r="K99" s="75"/>
    </row>
    <row r="100" spans="1:11" s="62" customFormat="1" ht="16.5" customHeight="1" x14ac:dyDescent="0.35">
      <c r="C100" s="63"/>
      <c r="E100" s="75"/>
      <c r="F100" s="75"/>
      <c r="G100" s="75"/>
      <c r="H100" s="75"/>
      <c r="I100" s="75"/>
      <c r="J100" s="75"/>
      <c r="K100" s="75"/>
    </row>
    <row r="101" spans="1:11" s="62" customFormat="1" ht="16.5" customHeight="1" x14ac:dyDescent="0.35">
      <c r="C101" s="63"/>
      <c r="E101" s="75"/>
      <c r="F101" s="75"/>
      <c r="G101" s="75"/>
      <c r="H101" s="75"/>
      <c r="I101" s="75"/>
      <c r="J101" s="75"/>
      <c r="K101" s="75"/>
    </row>
    <row r="102" spans="1:11" s="62" customFormat="1" ht="16.5" customHeight="1" x14ac:dyDescent="0.35">
      <c r="C102" s="63"/>
      <c r="E102" s="75"/>
      <c r="F102" s="75"/>
      <c r="G102" s="75"/>
      <c r="H102" s="75"/>
      <c r="I102" s="75"/>
      <c r="J102" s="75"/>
      <c r="K102" s="75"/>
    </row>
    <row r="103" spans="1:11" s="62" customFormat="1" ht="16.5" customHeight="1" x14ac:dyDescent="0.35">
      <c r="C103" s="63"/>
      <c r="E103" s="75"/>
      <c r="F103" s="75"/>
      <c r="G103" s="75"/>
      <c r="H103" s="75"/>
      <c r="I103" s="75"/>
      <c r="J103" s="75"/>
      <c r="K103" s="75"/>
    </row>
    <row r="104" spans="1:11" s="62" customFormat="1" ht="16.5" customHeight="1" x14ac:dyDescent="0.35">
      <c r="C104" s="63"/>
      <c r="E104" s="75"/>
      <c r="F104" s="75"/>
      <c r="G104" s="75"/>
      <c r="H104" s="75"/>
      <c r="I104" s="75"/>
      <c r="J104" s="75"/>
      <c r="K104" s="75"/>
    </row>
    <row r="106" spans="1:11" ht="18.75" customHeight="1" x14ac:dyDescent="0.35"/>
    <row r="107" spans="1:11" ht="16.5" customHeight="1" x14ac:dyDescent="0.35">
      <c r="A107" s="187" t="s">
        <v>27</v>
      </c>
      <c r="B107" s="187"/>
      <c r="C107" s="187"/>
      <c r="D107" s="187"/>
      <c r="E107" s="187"/>
      <c r="F107" s="187"/>
      <c r="G107" s="187"/>
      <c r="H107" s="187"/>
      <c r="I107" s="187"/>
      <c r="J107" s="187"/>
      <c r="K107" s="187"/>
    </row>
    <row r="108" spans="1:11" ht="16.5" customHeight="1" x14ac:dyDescent="0.35">
      <c r="A108" s="187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</row>
    <row r="111" spans="1:11" ht="18.75" customHeight="1" x14ac:dyDescent="0.35"/>
    <row r="112" spans="1:11" ht="20.25" customHeight="1" x14ac:dyDescent="0.35"/>
    <row r="113" spans="1:11" ht="19.5" customHeight="1" x14ac:dyDescent="0.35"/>
    <row r="114" spans="1:11" ht="20.25" customHeight="1" x14ac:dyDescent="0.35"/>
    <row r="115" spans="1:11" ht="22.35" customHeight="1" x14ac:dyDescent="0.35">
      <c r="A115" s="60" t="str">
        <f>A64</f>
        <v>The accompanying notes on pages 14 to 60 are an integral part of these consolidated and separate financial statements.</v>
      </c>
      <c r="B115" s="60"/>
      <c r="C115" s="59"/>
      <c r="D115" s="60"/>
      <c r="E115" s="61"/>
      <c r="F115" s="61"/>
      <c r="G115" s="61"/>
      <c r="H115" s="61"/>
      <c r="I115" s="61"/>
      <c r="J115" s="61"/>
      <c r="K115" s="61"/>
    </row>
  </sheetData>
  <mergeCells count="11">
    <mergeCell ref="I70:K70"/>
    <mergeCell ref="E71:G71"/>
    <mergeCell ref="I71:K71"/>
    <mergeCell ref="A107:K107"/>
    <mergeCell ref="A108:K108"/>
    <mergeCell ref="E70:G70"/>
    <mergeCell ref="E6:G6"/>
    <mergeCell ref="I6:K6"/>
    <mergeCell ref="E7:G7"/>
    <mergeCell ref="I7:K7"/>
    <mergeCell ref="A62:K62"/>
  </mergeCells>
  <phoneticPr fontId="8" type="noConversion"/>
  <pageMargins left="0.8" right="0.5" top="0.5" bottom="0.6" header="0.49" footer="0.4"/>
  <pageSetup paperSize="9" scale="95" firstPageNumber="8" orientation="portrait" useFirstPageNumber="1" horizontalDpi="1200" verticalDpi="1200" r:id="rId1"/>
  <headerFooter>
    <oddFooter>&amp;R&amp;"Arial,Regular"&amp;9&amp;P</oddFooter>
  </headerFooter>
  <rowBreaks count="1" manualBreakCount="1"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</sheetPr>
  <dimension ref="A1:DD48"/>
  <sheetViews>
    <sheetView topLeftCell="A19" zoomScale="120" zoomScaleNormal="120" workbookViewId="0">
      <selection activeCell="A13" sqref="A13"/>
    </sheetView>
  </sheetViews>
  <sheetFormatPr defaultColWidth="9.09765625" defaultRowHeight="16.5" customHeight="1" x14ac:dyDescent="0.35"/>
  <cols>
    <col min="1" max="1" width="30.69921875" style="140" customWidth="1"/>
    <col min="2" max="2" width="4" style="141" customWidth="1"/>
    <col min="3" max="3" width="0.69921875" style="141" customWidth="1"/>
    <col min="4" max="4" width="11.8984375" style="142" customWidth="1"/>
    <col min="5" max="5" width="0.69921875" style="142" customWidth="1"/>
    <col min="6" max="6" width="12.296875" style="142" customWidth="1"/>
    <col min="7" max="7" width="0.69921875" style="142" customWidth="1"/>
    <col min="8" max="8" width="13" style="142" customWidth="1"/>
    <col min="9" max="9" width="0.69921875" style="142" customWidth="1"/>
    <col min="10" max="10" width="12.09765625" style="142" customWidth="1"/>
    <col min="11" max="11" width="0.69921875" style="142" customWidth="1"/>
    <col min="12" max="12" width="13.296875" style="142" customWidth="1"/>
    <col min="13" max="13" width="0.69921875" style="142" customWidth="1"/>
    <col min="14" max="14" width="11.296875" style="142" customWidth="1"/>
    <col min="15" max="15" width="0.69921875" style="142" customWidth="1"/>
    <col min="16" max="16" width="16.8984375" style="142" customWidth="1"/>
    <col min="17" max="17" width="0.69921875" style="142" customWidth="1"/>
    <col min="18" max="18" width="13.8984375" style="142" customWidth="1"/>
    <col min="19" max="19" width="0.69921875" style="142" customWidth="1"/>
    <col min="20" max="20" width="23.3984375" style="142" customWidth="1"/>
    <col min="21" max="21" width="0.69921875" style="142" customWidth="1"/>
    <col min="22" max="22" width="14.59765625" style="142" customWidth="1"/>
    <col min="23" max="23" width="0.69921875" style="142" customWidth="1"/>
    <col min="24" max="24" width="12.3984375" style="142" customWidth="1"/>
    <col min="25" max="25" width="0.69921875" style="142" customWidth="1"/>
    <col min="26" max="26" width="13.3984375" style="142" customWidth="1"/>
    <col min="27" max="27" width="0.69921875" style="142" customWidth="1"/>
    <col min="28" max="28" width="12.296875" style="142" customWidth="1"/>
    <col min="29" max="108" width="9.09765625" style="143"/>
    <col min="109" max="16384" width="9.09765625" style="140"/>
  </cols>
  <sheetData>
    <row r="1" spans="1:108" s="47" customFormat="1" ht="16.5" customHeight="1" x14ac:dyDescent="0.35">
      <c r="A1" s="56" t="str">
        <f>+'8-9'!A1</f>
        <v>Hwa Fong Rubber (Thailand) Public Company Limited</v>
      </c>
      <c r="B1" s="101"/>
      <c r="C1" s="17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113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</row>
    <row r="2" spans="1:108" s="47" customFormat="1" ht="16.5" customHeight="1" x14ac:dyDescent="0.35">
      <c r="A2" s="56" t="s">
        <v>84</v>
      </c>
      <c r="B2" s="101"/>
      <c r="C2" s="174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</row>
    <row r="3" spans="1:108" s="47" customFormat="1" ht="16.5" customHeight="1" x14ac:dyDescent="0.35">
      <c r="A3" s="103" t="str">
        <f>+'8-9'!A3</f>
        <v>For the year ended 31 December 2022</v>
      </c>
      <c r="B3" s="104"/>
      <c r="C3" s="59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</row>
    <row r="6" spans="1:108" s="86" customFormat="1" ht="16.5" customHeight="1" x14ac:dyDescent="0.35">
      <c r="A6" s="62"/>
      <c r="B6" s="63"/>
      <c r="C6" s="115"/>
      <c r="D6" s="188" t="s">
        <v>85</v>
      </c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</row>
    <row r="7" spans="1:108" s="86" customFormat="1" ht="16.5" customHeight="1" x14ac:dyDescent="0.35">
      <c r="A7" s="62"/>
      <c r="B7" s="63"/>
      <c r="C7" s="115"/>
      <c r="D7" s="189" t="s">
        <v>86</v>
      </c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16"/>
      <c r="Z7" s="116"/>
      <c r="AA7" s="175"/>
      <c r="AB7" s="175"/>
    </row>
    <row r="8" spans="1:108" s="86" customFormat="1" ht="16.5" customHeight="1" x14ac:dyDescent="0.35">
      <c r="A8" s="62"/>
      <c r="B8" s="63"/>
      <c r="C8" s="11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88" t="s">
        <v>50</v>
      </c>
      <c r="O8" s="188"/>
      <c r="P8" s="188"/>
      <c r="Q8" s="188"/>
      <c r="R8" s="188"/>
      <c r="S8" s="188"/>
      <c r="T8" s="188"/>
      <c r="U8" s="188"/>
      <c r="V8" s="188"/>
      <c r="W8" s="175"/>
      <c r="X8" s="175"/>
      <c r="Y8" s="175"/>
      <c r="Z8" s="175"/>
      <c r="AA8" s="175"/>
      <c r="AB8" s="175"/>
    </row>
    <row r="9" spans="1:108" s="86" customFormat="1" ht="16.5" customHeight="1" x14ac:dyDescent="0.35">
      <c r="A9" s="62"/>
      <c r="B9" s="63"/>
      <c r="C9" s="97"/>
      <c r="D9" s="117"/>
      <c r="E9" s="175"/>
      <c r="F9" s="117"/>
      <c r="G9" s="175"/>
      <c r="H9" s="117"/>
      <c r="I9" s="175"/>
      <c r="J9" s="188" t="s">
        <v>47</v>
      </c>
      <c r="K9" s="188"/>
      <c r="L9" s="188"/>
      <c r="M9" s="175"/>
      <c r="N9" s="189" t="s">
        <v>87</v>
      </c>
      <c r="O9" s="189"/>
      <c r="P9" s="189"/>
      <c r="Q9" s="189"/>
      <c r="R9" s="189"/>
      <c r="S9" s="189"/>
      <c r="T9" s="189"/>
      <c r="U9" s="175"/>
      <c r="V9" s="87"/>
      <c r="W9" s="175"/>
      <c r="X9" s="87"/>
      <c r="Y9" s="175"/>
      <c r="Z9" s="175"/>
      <c r="AA9" s="75"/>
      <c r="AB9" s="75"/>
    </row>
    <row r="10" spans="1:108" s="86" customFormat="1" ht="16.5" customHeight="1" x14ac:dyDescent="0.35">
      <c r="A10" s="62"/>
      <c r="B10" s="63"/>
      <c r="C10" s="97"/>
      <c r="D10" s="73"/>
      <c r="E10" s="73"/>
      <c r="F10" s="117"/>
      <c r="G10" s="73"/>
      <c r="H10" s="117"/>
      <c r="I10" s="73"/>
      <c r="J10" s="87"/>
      <c r="K10" s="87"/>
      <c r="L10" s="87"/>
      <c r="M10" s="75"/>
      <c r="N10" s="117"/>
      <c r="O10" s="73"/>
      <c r="P10" s="117"/>
      <c r="Q10" s="73"/>
      <c r="R10" s="73"/>
      <c r="S10" s="73"/>
      <c r="T10" s="73" t="s">
        <v>88</v>
      </c>
      <c r="U10" s="73"/>
      <c r="V10" s="73"/>
      <c r="W10" s="73"/>
      <c r="X10" s="73"/>
      <c r="Y10" s="73"/>
      <c r="Z10" s="68"/>
      <c r="AA10" s="73"/>
      <c r="AB10" s="73"/>
    </row>
    <row r="11" spans="1:108" s="86" customFormat="1" ht="16.5" customHeight="1" x14ac:dyDescent="0.35">
      <c r="A11" s="62"/>
      <c r="B11" s="63"/>
      <c r="C11" s="97"/>
      <c r="D11" s="73" t="s">
        <v>89</v>
      </c>
      <c r="E11" s="73"/>
      <c r="F11" s="73" t="s">
        <v>90</v>
      </c>
      <c r="G11" s="73"/>
      <c r="H11" s="73"/>
      <c r="I11" s="73"/>
      <c r="J11" s="117"/>
      <c r="K11" s="73"/>
      <c r="L11" s="73"/>
      <c r="M11" s="73"/>
      <c r="N11" s="73"/>
      <c r="O11" s="73"/>
      <c r="P11" s="117" t="s">
        <v>91</v>
      </c>
      <c r="Q11" s="73"/>
      <c r="R11" s="73" t="s">
        <v>92</v>
      </c>
      <c r="S11" s="73"/>
      <c r="T11" s="73" t="s">
        <v>93</v>
      </c>
      <c r="U11" s="73"/>
      <c r="V11" s="73" t="s">
        <v>94</v>
      </c>
      <c r="W11" s="73"/>
      <c r="X11" s="73" t="s">
        <v>94</v>
      </c>
      <c r="Y11" s="73"/>
      <c r="Z11" s="73"/>
      <c r="AA11" s="73"/>
      <c r="AB11" s="73"/>
    </row>
    <row r="12" spans="1:108" s="86" customFormat="1" ht="16.5" customHeight="1" x14ac:dyDescent="0.35">
      <c r="A12" s="62"/>
      <c r="B12" s="63"/>
      <c r="C12" s="97"/>
      <c r="D12" s="73" t="s">
        <v>95</v>
      </c>
      <c r="E12" s="73"/>
      <c r="F12" s="73" t="s">
        <v>95</v>
      </c>
      <c r="G12" s="73"/>
      <c r="H12" s="73" t="s">
        <v>96</v>
      </c>
      <c r="I12" s="73"/>
      <c r="J12" s="117" t="s">
        <v>97</v>
      </c>
      <c r="K12" s="73"/>
      <c r="L12" s="73"/>
      <c r="M12" s="73"/>
      <c r="N12" s="73" t="s">
        <v>98</v>
      </c>
      <c r="O12" s="73"/>
      <c r="P12" s="117" t="s">
        <v>99</v>
      </c>
      <c r="Q12" s="73"/>
      <c r="R12" s="73" t="s">
        <v>100</v>
      </c>
      <c r="S12" s="73"/>
      <c r="T12" s="73" t="s">
        <v>101</v>
      </c>
      <c r="U12" s="73"/>
      <c r="V12" s="73" t="s">
        <v>102</v>
      </c>
      <c r="W12" s="73"/>
      <c r="X12" s="73" t="s">
        <v>103</v>
      </c>
      <c r="Y12" s="73"/>
      <c r="Z12" s="73" t="s">
        <v>104</v>
      </c>
      <c r="AA12" s="73"/>
      <c r="AB12" s="73" t="s">
        <v>94</v>
      </c>
    </row>
    <row r="13" spans="1:108" s="86" customFormat="1" ht="16.5" customHeight="1" x14ac:dyDescent="0.35">
      <c r="A13" s="62"/>
      <c r="B13" s="70" t="s">
        <v>129</v>
      </c>
      <c r="C13" s="97"/>
      <c r="D13" s="72" t="s">
        <v>105</v>
      </c>
      <c r="E13" s="117"/>
      <c r="F13" s="118" t="s">
        <v>106</v>
      </c>
      <c r="G13" s="117"/>
      <c r="H13" s="72" t="s">
        <v>107</v>
      </c>
      <c r="I13" s="117"/>
      <c r="J13" s="119" t="s">
        <v>108</v>
      </c>
      <c r="K13" s="117"/>
      <c r="L13" s="72" t="s">
        <v>109</v>
      </c>
      <c r="M13" s="117"/>
      <c r="N13" s="72" t="s">
        <v>110</v>
      </c>
      <c r="O13" s="73"/>
      <c r="P13" s="72" t="s">
        <v>111</v>
      </c>
      <c r="Q13" s="73"/>
      <c r="R13" s="72" t="s">
        <v>112</v>
      </c>
      <c r="S13" s="73"/>
      <c r="T13" s="72" t="s">
        <v>113</v>
      </c>
      <c r="U13" s="73"/>
      <c r="V13" s="72" t="s">
        <v>114</v>
      </c>
      <c r="W13" s="73"/>
      <c r="X13" s="72" t="s">
        <v>115</v>
      </c>
      <c r="Y13" s="73"/>
      <c r="Z13" s="72" t="s">
        <v>116</v>
      </c>
      <c r="AA13" s="73"/>
      <c r="AB13" s="72" t="s">
        <v>117</v>
      </c>
    </row>
    <row r="14" spans="1:108" s="86" customFormat="1" ht="16.5" customHeight="1" x14ac:dyDescent="0.35">
      <c r="A14" s="62"/>
      <c r="B14" s="63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</row>
    <row r="15" spans="1:108" s="86" customFormat="1" ht="16.5" customHeight="1" x14ac:dyDescent="0.35">
      <c r="A15" s="66" t="s">
        <v>163</v>
      </c>
      <c r="B15" s="120"/>
      <c r="C15" s="121"/>
      <c r="D15" s="122">
        <v>658434300</v>
      </c>
      <c r="E15" s="122"/>
      <c r="F15" s="122">
        <v>222105000</v>
      </c>
      <c r="G15" s="122"/>
      <c r="H15" s="122">
        <v>7429904</v>
      </c>
      <c r="I15" s="122"/>
      <c r="J15" s="122">
        <v>65843430</v>
      </c>
      <c r="K15" s="122"/>
      <c r="L15" s="122">
        <v>2400031168</v>
      </c>
      <c r="M15" s="122"/>
      <c r="N15" s="122">
        <v>-65735618</v>
      </c>
      <c r="O15" s="122"/>
      <c r="P15" s="122">
        <v>-19201569</v>
      </c>
      <c r="Q15" s="122"/>
      <c r="R15" s="122">
        <v>0</v>
      </c>
      <c r="S15" s="122"/>
      <c r="T15" s="122">
        <v>-16031363</v>
      </c>
      <c r="U15" s="122"/>
      <c r="V15" s="122">
        <f>SUM(N15:T15)</f>
        <v>-100968550</v>
      </c>
      <c r="W15" s="75"/>
      <c r="X15" s="93">
        <f>SUM(V15,L15,J15,D15,H15,F15)</f>
        <v>3252875252</v>
      </c>
      <c r="Y15" s="75"/>
      <c r="Z15" s="122">
        <v>0</v>
      </c>
      <c r="AA15" s="75"/>
      <c r="AB15" s="93">
        <f>SUM(X15:Z15)</f>
        <v>3252875252</v>
      </c>
    </row>
    <row r="16" spans="1:108" s="86" customFormat="1" ht="16.5" customHeight="1" x14ac:dyDescent="0.35">
      <c r="A16" s="66" t="s">
        <v>118</v>
      </c>
      <c r="B16" s="120"/>
      <c r="C16" s="121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75"/>
      <c r="X16" s="93"/>
      <c r="Y16" s="75"/>
      <c r="Z16" s="93"/>
      <c r="AA16" s="75"/>
      <c r="AB16" s="93"/>
    </row>
    <row r="17" spans="1:28" s="86" customFormat="1" ht="16.5" customHeight="1" x14ac:dyDescent="0.35">
      <c r="A17" s="66" t="s">
        <v>164</v>
      </c>
      <c r="B17" s="120"/>
      <c r="C17" s="121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</row>
    <row r="18" spans="1:28" s="86" customFormat="1" ht="16.5" customHeight="1" x14ac:dyDescent="0.35">
      <c r="A18" s="62" t="s">
        <v>119</v>
      </c>
      <c r="B18" s="120">
        <v>31</v>
      </c>
      <c r="C18" s="121"/>
      <c r="D18" s="93">
        <v>0</v>
      </c>
      <c r="E18" s="93"/>
      <c r="F18" s="93">
        <v>0</v>
      </c>
      <c r="G18" s="93"/>
      <c r="H18" s="93">
        <v>0</v>
      </c>
      <c r="I18" s="93"/>
      <c r="J18" s="93">
        <v>0</v>
      </c>
      <c r="K18" s="93"/>
      <c r="L18" s="93">
        <v>-207406805</v>
      </c>
      <c r="M18" s="93"/>
      <c r="N18" s="93">
        <v>0</v>
      </c>
      <c r="O18" s="93"/>
      <c r="P18" s="93">
        <v>0</v>
      </c>
      <c r="Q18" s="93"/>
      <c r="R18" s="93">
        <v>0</v>
      </c>
      <c r="S18" s="93"/>
      <c r="T18" s="93">
        <v>0</v>
      </c>
      <c r="U18" s="93"/>
      <c r="V18" s="93">
        <f>SUM(N18:T18)</f>
        <v>0</v>
      </c>
      <c r="W18" s="93"/>
      <c r="X18" s="93">
        <f>SUM(V18,L18,J18,D18,H18,F18)</f>
        <v>-207406805</v>
      </c>
      <c r="Y18" s="93"/>
      <c r="Z18" s="93">
        <v>0</v>
      </c>
      <c r="AA18" s="93"/>
      <c r="AB18" s="93">
        <f>SUM(X18:Z18)</f>
        <v>-207406805</v>
      </c>
    </row>
    <row r="19" spans="1:28" s="86" customFormat="1" ht="16.5" customHeight="1" x14ac:dyDescent="0.35">
      <c r="A19" s="86" t="s">
        <v>64</v>
      </c>
      <c r="B19" s="128"/>
      <c r="C19" s="128"/>
      <c r="D19" s="93">
        <v>0</v>
      </c>
      <c r="E19" s="93"/>
      <c r="F19" s="93">
        <v>0</v>
      </c>
      <c r="G19" s="93"/>
      <c r="H19" s="93">
        <v>0</v>
      </c>
      <c r="I19" s="93"/>
      <c r="J19" s="93">
        <v>0</v>
      </c>
      <c r="K19" s="87"/>
      <c r="L19" s="87">
        <v>460881893</v>
      </c>
      <c r="M19" s="87"/>
      <c r="N19" s="93">
        <v>0</v>
      </c>
      <c r="O19" s="93"/>
      <c r="P19" s="93">
        <v>0</v>
      </c>
      <c r="Q19" s="93"/>
      <c r="R19" s="93">
        <v>0</v>
      </c>
      <c r="S19" s="87"/>
      <c r="T19" s="93">
        <v>0</v>
      </c>
      <c r="U19" s="87"/>
      <c r="V19" s="85">
        <f>SUM(N19:T19)</f>
        <v>0</v>
      </c>
      <c r="W19" s="87"/>
      <c r="X19" s="93">
        <f>SUM(V19,L19,J19,D19,H19,F19)</f>
        <v>460881893</v>
      </c>
      <c r="Y19" s="87"/>
      <c r="Z19" s="87">
        <v>0</v>
      </c>
      <c r="AA19" s="87"/>
      <c r="AB19" s="93">
        <f>SUM(X19:Z19)</f>
        <v>460881893</v>
      </c>
    </row>
    <row r="20" spans="1:28" s="86" customFormat="1" ht="16.5" customHeight="1" x14ac:dyDescent="0.35">
      <c r="A20" s="62" t="s">
        <v>120</v>
      </c>
      <c r="B20" s="121"/>
      <c r="C20" s="121"/>
    </row>
    <row r="21" spans="1:28" s="86" customFormat="1" ht="16.5" customHeight="1" x14ac:dyDescent="0.35">
      <c r="A21" s="62" t="s">
        <v>121</v>
      </c>
      <c r="B21" s="121"/>
      <c r="C21" s="121"/>
      <c r="D21" s="123">
        <v>0</v>
      </c>
      <c r="E21" s="125"/>
      <c r="F21" s="123">
        <v>0</v>
      </c>
      <c r="G21" s="125"/>
      <c r="H21" s="123">
        <v>0</v>
      </c>
      <c r="I21" s="125"/>
      <c r="J21" s="123">
        <v>0</v>
      </c>
      <c r="K21" s="93"/>
      <c r="L21" s="123">
        <v>0</v>
      </c>
      <c r="M21" s="85"/>
      <c r="N21" s="127">
        <v>27933297</v>
      </c>
      <c r="O21" s="93"/>
      <c r="P21" s="123">
        <v>0</v>
      </c>
      <c r="Q21" s="125"/>
      <c r="R21" s="123">
        <v>0</v>
      </c>
      <c r="S21" s="93"/>
      <c r="T21" s="123">
        <v>4536327</v>
      </c>
      <c r="U21" s="93"/>
      <c r="V21" s="127">
        <f>SUM(N21:T21)</f>
        <v>32469624</v>
      </c>
      <c r="W21" s="93"/>
      <c r="X21" s="127">
        <f>SUM(V21,L21,J21,D21,H21,F21)</f>
        <v>32469624</v>
      </c>
      <c r="Y21" s="93"/>
      <c r="Z21" s="126">
        <v>0</v>
      </c>
      <c r="AA21" s="93"/>
      <c r="AB21" s="127">
        <f>SUM(X21:Z21)</f>
        <v>32469624</v>
      </c>
    </row>
    <row r="22" spans="1:28" s="86" customFormat="1" ht="16.5" customHeight="1" x14ac:dyDescent="0.35">
      <c r="A22" s="129"/>
      <c r="B22" s="121"/>
      <c r="C22" s="121"/>
      <c r="D22" s="130"/>
      <c r="E22" s="125"/>
      <c r="F22" s="130"/>
      <c r="G22" s="125"/>
      <c r="H22" s="130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4"/>
      <c r="AB22" s="125"/>
    </row>
    <row r="23" spans="1:28" s="86" customFormat="1" ht="16.5" customHeight="1" thickBot="1" x14ac:dyDescent="0.4">
      <c r="A23" s="66" t="s">
        <v>165</v>
      </c>
      <c r="B23" s="121"/>
      <c r="C23" s="121"/>
      <c r="D23" s="131">
        <f>SUM(D15:D21)</f>
        <v>658434300</v>
      </c>
      <c r="E23" s="93"/>
      <c r="F23" s="131">
        <f>SUM(F15:F21)</f>
        <v>222105000</v>
      </c>
      <c r="G23" s="93"/>
      <c r="H23" s="131">
        <f>SUM(H15:H21)</f>
        <v>7429904</v>
      </c>
      <c r="I23" s="93"/>
      <c r="J23" s="131">
        <f>SUM(J15:J21)</f>
        <v>65843430</v>
      </c>
      <c r="K23" s="93"/>
      <c r="L23" s="131">
        <f>SUM(L15:L21)</f>
        <v>2653506256</v>
      </c>
      <c r="M23" s="93"/>
      <c r="N23" s="131">
        <f>SUM(N15:N21)</f>
        <v>-37802321</v>
      </c>
      <c r="O23" s="93"/>
      <c r="P23" s="131">
        <f>SUM(P15:P21)</f>
        <v>-19201569</v>
      </c>
      <c r="Q23" s="93"/>
      <c r="R23" s="131">
        <f>SUM(R15:R21)</f>
        <v>0</v>
      </c>
      <c r="S23" s="93"/>
      <c r="T23" s="131">
        <f>SUM(T15:T21)</f>
        <v>-11495036</v>
      </c>
      <c r="U23" s="93"/>
      <c r="V23" s="131">
        <f>SUM(V15:V21)</f>
        <v>-68498926</v>
      </c>
      <c r="W23" s="93"/>
      <c r="X23" s="131">
        <f>SUM(X15:X21)</f>
        <v>3538819964</v>
      </c>
      <c r="Y23" s="93"/>
      <c r="Z23" s="131">
        <f>SUM(Z15:Z21)</f>
        <v>0</v>
      </c>
      <c r="AA23" s="93"/>
      <c r="AB23" s="131">
        <f>SUM(AB15:AB21)</f>
        <v>3538819964</v>
      </c>
    </row>
    <row r="24" spans="1:28" s="86" customFormat="1" ht="16.5" customHeight="1" thickTop="1" x14ac:dyDescent="0.35">
      <c r="B24" s="128"/>
      <c r="C24" s="128"/>
      <c r="D24" s="85"/>
      <c r="E24" s="85"/>
      <c r="F24" s="85"/>
      <c r="G24" s="85"/>
      <c r="H24" s="85"/>
      <c r="I24" s="85"/>
      <c r="J24" s="85"/>
      <c r="K24" s="93"/>
      <c r="L24" s="93"/>
      <c r="M24" s="93"/>
      <c r="N24" s="85"/>
      <c r="O24" s="93"/>
      <c r="P24" s="85"/>
      <c r="Q24" s="93"/>
      <c r="R24" s="85"/>
      <c r="S24" s="93"/>
      <c r="T24" s="85"/>
      <c r="U24" s="93"/>
      <c r="V24" s="85"/>
      <c r="W24" s="93"/>
      <c r="X24" s="93"/>
      <c r="Y24" s="93"/>
      <c r="Z24" s="93"/>
      <c r="AA24" s="93"/>
      <c r="AB24" s="93"/>
    </row>
    <row r="25" spans="1:28" s="86" customFormat="1" ht="16.5" customHeight="1" x14ac:dyDescent="0.35">
      <c r="B25" s="128"/>
      <c r="C25" s="128"/>
      <c r="D25" s="85"/>
      <c r="E25" s="85"/>
      <c r="F25" s="85"/>
      <c r="G25" s="85"/>
      <c r="H25" s="85"/>
      <c r="I25" s="85"/>
      <c r="J25" s="85"/>
      <c r="K25" s="93"/>
      <c r="L25" s="93"/>
      <c r="M25" s="93"/>
      <c r="N25" s="85"/>
      <c r="O25" s="93"/>
      <c r="P25" s="85"/>
      <c r="Q25" s="93"/>
      <c r="R25" s="85"/>
      <c r="S25" s="93"/>
      <c r="T25" s="85"/>
      <c r="U25" s="93"/>
      <c r="V25" s="85"/>
      <c r="W25" s="93"/>
      <c r="X25" s="93"/>
      <c r="Y25" s="93"/>
      <c r="Z25" s="93"/>
      <c r="AA25" s="93"/>
      <c r="AB25" s="93"/>
    </row>
    <row r="26" spans="1:28" s="86" customFormat="1" ht="16.5" customHeight="1" x14ac:dyDescent="0.35">
      <c r="A26" s="66" t="s">
        <v>185</v>
      </c>
      <c r="B26" s="120"/>
      <c r="C26" s="121"/>
      <c r="D26" s="132">
        <f>D23</f>
        <v>658434300</v>
      </c>
      <c r="E26" s="122"/>
      <c r="F26" s="132">
        <f>F23</f>
        <v>222105000</v>
      </c>
      <c r="G26" s="122"/>
      <c r="H26" s="132">
        <f>H23</f>
        <v>7429904</v>
      </c>
      <c r="I26" s="122"/>
      <c r="J26" s="132">
        <f>J23</f>
        <v>65843430</v>
      </c>
      <c r="K26" s="122"/>
      <c r="L26" s="132">
        <f>L23</f>
        <v>2653506256</v>
      </c>
      <c r="M26" s="122"/>
      <c r="N26" s="132">
        <f>N23</f>
        <v>-37802321</v>
      </c>
      <c r="O26" s="122"/>
      <c r="P26" s="132">
        <f>P23</f>
        <v>-19201569</v>
      </c>
      <c r="Q26" s="122"/>
      <c r="R26" s="132">
        <f>R23</f>
        <v>0</v>
      </c>
      <c r="S26" s="122"/>
      <c r="T26" s="132">
        <f>T23</f>
        <v>-11495036</v>
      </c>
      <c r="U26" s="122"/>
      <c r="V26" s="132">
        <f>SUM(N26:T26)</f>
        <v>-68498926</v>
      </c>
      <c r="W26" s="75"/>
      <c r="X26" s="92">
        <f>SUM(V26,L26,J26,D26,H26,F26)</f>
        <v>3538819964</v>
      </c>
      <c r="Y26" s="75"/>
      <c r="Z26" s="132">
        <f>Z23</f>
        <v>0</v>
      </c>
      <c r="AA26" s="75"/>
      <c r="AB26" s="92">
        <f>SUM(X26:Z26)</f>
        <v>3538819964</v>
      </c>
    </row>
    <row r="27" spans="1:28" s="86" customFormat="1" ht="16.5" customHeight="1" x14ac:dyDescent="0.35">
      <c r="A27" s="66" t="s">
        <v>118</v>
      </c>
      <c r="B27" s="120"/>
      <c r="C27" s="121"/>
      <c r="D27" s="132"/>
      <c r="E27" s="122"/>
      <c r="F27" s="132"/>
      <c r="G27" s="122"/>
      <c r="H27" s="132"/>
      <c r="I27" s="122"/>
      <c r="J27" s="132"/>
      <c r="K27" s="122"/>
      <c r="L27" s="132"/>
      <c r="M27" s="122"/>
      <c r="N27" s="132"/>
      <c r="O27" s="122"/>
      <c r="P27" s="132"/>
      <c r="Q27" s="122"/>
      <c r="R27" s="132"/>
      <c r="S27" s="122"/>
      <c r="T27" s="132"/>
      <c r="U27" s="122"/>
      <c r="V27" s="132"/>
      <c r="W27" s="75"/>
      <c r="X27" s="92"/>
      <c r="Y27" s="75"/>
      <c r="Z27" s="92"/>
      <c r="AA27" s="75"/>
      <c r="AB27" s="92"/>
    </row>
    <row r="28" spans="1:28" s="86" customFormat="1" ht="16.5" customHeight="1" x14ac:dyDescent="0.35">
      <c r="A28" s="66" t="s">
        <v>186</v>
      </c>
      <c r="B28" s="120"/>
      <c r="C28" s="121"/>
      <c r="D28" s="92"/>
      <c r="E28" s="93"/>
      <c r="F28" s="92"/>
      <c r="G28" s="93"/>
      <c r="H28" s="92"/>
      <c r="I28" s="93"/>
      <c r="J28" s="92"/>
      <c r="K28" s="93"/>
      <c r="L28" s="92"/>
      <c r="M28" s="93"/>
      <c r="N28" s="92"/>
      <c r="O28" s="93"/>
      <c r="P28" s="92"/>
      <c r="Q28" s="93"/>
      <c r="R28" s="92"/>
      <c r="S28" s="93"/>
      <c r="T28" s="92"/>
      <c r="U28" s="93"/>
      <c r="V28" s="92"/>
      <c r="W28" s="93"/>
      <c r="X28" s="92"/>
      <c r="Y28" s="93"/>
      <c r="Z28" s="92"/>
      <c r="AA28" s="93"/>
      <c r="AB28" s="92"/>
    </row>
    <row r="29" spans="1:28" s="86" customFormat="1" ht="16.5" customHeight="1" x14ac:dyDescent="0.35">
      <c r="A29" s="62" t="s">
        <v>119</v>
      </c>
      <c r="B29" s="120">
        <v>31</v>
      </c>
      <c r="C29" s="121"/>
      <c r="D29" s="92">
        <v>0</v>
      </c>
      <c r="E29" s="93"/>
      <c r="F29" s="92">
        <v>0</v>
      </c>
      <c r="G29" s="93"/>
      <c r="H29" s="92">
        <v>0</v>
      </c>
      <c r="I29" s="93"/>
      <c r="J29" s="92">
        <v>0</v>
      </c>
      <c r="K29" s="93"/>
      <c r="L29" s="92">
        <v>-279834578</v>
      </c>
      <c r="M29" s="93"/>
      <c r="N29" s="92">
        <v>0</v>
      </c>
      <c r="O29" s="93"/>
      <c r="P29" s="92">
        <v>0</v>
      </c>
      <c r="Q29" s="93"/>
      <c r="R29" s="92">
        <v>0</v>
      </c>
      <c r="S29" s="93"/>
      <c r="T29" s="92">
        <v>0</v>
      </c>
      <c r="U29" s="93"/>
      <c r="V29" s="92">
        <f>SUM(N29:T29)</f>
        <v>0</v>
      </c>
      <c r="W29" s="93"/>
      <c r="X29" s="92">
        <f>SUM(V29,L29,J29,D29,H29,F29)</f>
        <v>-279834578</v>
      </c>
      <c r="Y29" s="93"/>
      <c r="Z29" s="92">
        <v>0</v>
      </c>
      <c r="AA29" s="93"/>
      <c r="AB29" s="92">
        <f>SUM(X29:Z29)</f>
        <v>-279834578</v>
      </c>
    </row>
    <row r="30" spans="1:28" s="86" customFormat="1" ht="16.5" customHeight="1" x14ac:dyDescent="0.35">
      <c r="A30" s="86" t="s">
        <v>64</v>
      </c>
      <c r="B30" s="128"/>
      <c r="C30" s="128"/>
      <c r="D30" s="92">
        <v>0</v>
      </c>
      <c r="E30" s="93"/>
      <c r="F30" s="92">
        <v>0</v>
      </c>
      <c r="G30" s="93"/>
      <c r="H30" s="92">
        <v>0</v>
      </c>
      <c r="I30" s="93"/>
      <c r="J30" s="92">
        <v>0</v>
      </c>
      <c r="K30" s="87"/>
      <c r="L30" s="88">
        <f>+'8-9'!E34</f>
        <v>765739885</v>
      </c>
      <c r="M30" s="87"/>
      <c r="N30" s="92">
        <v>0</v>
      </c>
      <c r="O30" s="93"/>
      <c r="P30" s="92">
        <v>0</v>
      </c>
      <c r="Q30" s="93"/>
      <c r="R30" s="92">
        <v>0</v>
      </c>
      <c r="S30" s="87"/>
      <c r="T30" s="92">
        <v>0</v>
      </c>
      <c r="U30" s="87"/>
      <c r="V30" s="84">
        <f>SUM(N30:T30)</f>
        <v>0</v>
      </c>
      <c r="W30" s="87"/>
      <c r="X30" s="92">
        <f>SUM(V30,L30,J30,D30,H30,F30)</f>
        <v>765739885</v>
      </c>
      <c r="Y30" s="87"/>
      <c r="Z30" s="88">
        <v>0</v>
      </c>
      <c r="AA30" s="87"/>
      <c r="AB30" s="92">
        <f>SUM(X30:Z30)</f>
        <v>765739885</v>
      </c>
    </row>
    <row r="31" spans="1:28" s="86" customFormat="1" ht="16.5" customHeight="1" x14ac:dyDescent="0.35">
      <c r="A31" s="62" t="s">
        <v>120</v>
      </c>
      <c r="B31" s="121"/>
      <c r="C31" s="121"/>
      <c r="D31" s="136"/>
      <c r="F31" s="136"/>
      <c r="H31" s="136"/>
      <c r="J31" s="136"/>
      <c r="L31" s="136"/>
      <c r="N31" s="136"/>
      <c r="P31" s="136"/>
      <c r="R31" s="136"/>
      <c r="T31" s="136"/>
      <c r="V31" s="136"/>
      <c r="X31" s="136"/>
      <c r="Z31" s="136"/>
      <c r="AB31" s="136"/>
    </row>
    <row r="32" spans="1:28" s="86" customFormat="1" ht="16.5" customHeight="1" x14ac:dyDescent="0.35">
      <c r="A32" s="62" t="s">
        <v>121</v>
      </c>
      <c r="B32" s="121"/>
      <c r="C32" s="121"/>
      <c r="D32" s="133">
        <v>0</v>
      </c>
      <c r="E32" s="125"/>
      <c r="F32" s="133">
        <v>0</v>
      </c>
      <c r="G32" s="125"/>
      <c r="H32" s="133">
        <v>0</v>
      </c>
      <c r="I32" s="125"/>
      <c r="J32" s="133">
        <v>0</v>
      </c>
      <c r="K32" s="93"/>
      <c r="L32" s="133">
        <v>0</v>
      </c>
      <c r="M32" s="85"/>
      <c r="N32" s="135">
        <f>+'8-9'!E38</f>
        <v>-17940884</v>
      </c>
      <c r="O32" s="93"/>
      <c r="P32" s="133">
        <f>SUM('8-9'!E45:E47)</f>
        <v>16575757.6</v>
      </c>
      <c r="Q32" s="125"/>
      <c r="R32" s="133">
        <v>0</v>
      </c>
      <c r="S32" s="93"/>
      <c r="T32" s="133">
        <f>+'8-9'!E49</f>
        <v>-7260722</v>
      </c>
      <c r="U32" s="93"/>
      <c r="V32" s="135">
        <f>SUM(N32:T32)</f>
        <v>-8625848.4000000004</v>
      </c>
      <c r="W32" s="93"/>
      <c r="X32" s="135">
        <f>SUM(V32,L32,J32,D32,H32,F32)</f>
        <v>-8625848.4000000004</v>
      </c>
      <c r="Y32" s="93"/>
      <c r="Z32" s="134">
        <v>0</v>
      </c>
      <c r="AA32" s="93"/>
      <c r="AB32" s="135">
        <f>SUM(X32:Z32)</f>
        <v>-8625848.4000000004</v>
      </c>
    </row>
    <row r="33" spans="1:108" s="86" customFormat="1" ht="16.5" customHeight="1" x14ac:dyDescent="0.35">
      <c r="A33" s="129"/>
      <c r="B33" s="121"/>
      <c r="C33" s="121"/>
      <c r="D33" s="137"/>
      <c r="E33" s="125"/>
      <c r="F33" s="137"/>
      <c r="G33" s="125"/>
      <c r="H33" s="137"/>
      <c r="I33" s="125"/>
      <c r="J33" s="138"/>
      <c r="K33" s="125"/>
      <c r="L33" s="138"/>
      <c r="M33" s="125"/>
      <c r="N33" s="138"/>
      <c r="O33" s="125"/>
      <c r="P33" s="138"/>
      <c r="Q33" s="125"/>
      <c r="R33" s="138"/>
      <c r="S33" s="125"/>
      <c r="T33" s="138"/>
      <c r="U33" s="125"/>
      <c r="V33" s="138"/>
      <c r="W33" s="125"/>
      <c r="X33" s="138"/>
      <c r="Y33" s="125"/>
      <c r="Z33" s="138"/>
      <c r="AA33" s="124"/>
      <c r="AB33" s="138"/>
    </row>
    <row r="34" spans="1:108" s="86" customFormat="1" ht="16.5" customHeight="1" thickBot="1" x14ac:dyDescent="0.4">
      <c r="A34" s="66" t="s">
        <v>187</v>
      </c>
      <c r="B34" s="121"/>
      <c r="C34" s="121"/>
      <c r="D34" s="139">
        <f>SUM(D26:D32)</f>
        <v>658434300</v>
      </c>
      <c r="E34" s="93"/>
      <c r="F34" s="139">
        <f>SUM(F26:F32)</f>
        <v>222105000</v>
      </c>
      <c r="G34" s="93"/>
      <c r="H34" s="139">
        <f>SUM(H26:H32)</f>
        <v>7429904</v>
      </c>
      <c r="I34" s="93"/>
      <c r="J34" s="139">
        <f>SUM(J26:J32)</f>
        <v>65843430</v>
      </c>
      <c r="K34" s="93"/>
      <c r="L34" s="139">
        <f>SUM(L26:L32)</f>
        <v>3139411563</v>
      </c>
      <c r="M34" s="93"/>
      <c r="N34" s="139">
        <f>SUM(N26:N32)</f>
        <v>-55743205</v>
      </c>
      <c r="O34" s="93"/>
      <c r="P34" s="139">
        <f>SUM(P26:P32)</f>
        <v>-2625811.4000000004</v>
      </c>
      <c r="Q34" s="93"/>
      <c r="R34" s="139">
        <f>SUM(R26:R32)</f>
        <v>0</v>
      </c>
      <c r="S34" s="93"/>
      <c r="T34" s="139">
        <f>SUM(T26:T32)</f>
        <v>-18755758</v>
      </c>
      <c r="U34" s="93"/>
      <c r="V34" s="139">
        <f>SUM(V26:V32)</f>
        <v>-77124774.400000006</v>
      </c>
      <c r="W34" s="93"/>
      <c r="X34" s="139">
        <f>SUM(X26:X32)</f>
        <v>4016099422.5999999</v>
      </c>
      <c r="Y34" s="93"/>
      <c r="Z34" s="139">
        <f>SUM(Z26:Z32)</f>
        <v>0</v>
      </c>
      <c r="AA34" s="93"/>
      <c r="AB34" s="139">
        <f>SUM(AB26:AB32)</f>
        <v>4016099422.5999999</v>
      </c>
    </row>
    <row r="35" spans="1:108" s="86" customFormat="1" ht="16.5" customHeight="1" thickTop="1" x14ac:dyDescent="0.35">
      <c r="B35" s="128"/>
      <c r="C35" s="128"/>
      <c r="D35" s="85"/>
      <c r="E35" s="85"/>
      <c r="F35" s="85"/>
      <c r="G35" s="85"/>
      <c r="H35" s="85"/>
      <c r="I35" s="85"/>
      <c r="J35" s="85"/>
      <c r="K35" s="93"/>
      <c r="L35" s="93"/>
      <c r="M35" s="93"/>
      <c r="N35" s="85"/>
      <c r="O35" s="93"/>
      <c r="P35" s="85"/>
      <c r="Q35" s="93"/>
      <c r="R35" s="85"/>
      <c r="S35" s="93"/>
      <c r="T35" s="85"/>
      <c r="U35" s="93"/>
      <c r="V35" s="85"/>
      <c r="W35" s="93"/>
      <c r="X35" s="93"/>
      <c r="Y35" s="93"/>
      <c r="Z35" s="93"/>
      <c r="AA35" s="93"/>
      <c r="AB35" s="93"/>
    </row>
    <row r="36" spans="1:108" s="86" customFormat="1" ht="16.5" customHeight="1" x14ac:dyDescent="0.35">
      <c r="B36" s="128"/>
      <c r="C36" s="128"/>
      <c r="D36" s="85"/>
      <c r="E36" s="85"/>
      <c r="F36" s="85"/>
      <c r="G36" s="85"/>
      <c r="H36" s="85"/>
      <c r="I36" s="85"/>
      <c r="J36" s="85"/>
      <c r="K36" s="93"/>
      <c r="L36" s="93"/>
      <c r="M36" s="93"/>
      <c r="N36" s="85"/>
      <c r="O36" s="93"/>
      <c r="P36" s="85"/>
      <c r="Q36" s="93"/>
      <c r="R36" s="85"/>
      <c r="S36" s="93"/>
      <c r="T36" s="85"/>
      <c r="U36" s="93"/>
      <c r="V36" s="85"/>
      <c r="W36" s="93"/>
      <c r="X36" s="93"/>
      <c r="Y36" s="93"/>
      <c r="Z36" s="93"/>
      <c r="AA36" s="93"/>
      <c r="AB36" s="93"/>
    </row>
    <row r="37" spans="1:108" s="86" customFormat="1" ht="16.5" customHeight="1" x14ac:dyDescent="0.35">
      <c r="B37" s="128"/>
      <c r="C37" s="128"/>
      <c r="D37" s="85"/>
      <c r="E37" s="85"/>
      <c r="F37" s="85"/>
      <c r="G37" s="85"/>
      <c r="H37" s="85"/>
      <c r="I37" s="85"/>
      <c r="J37" s="85"/>
      <c r="K37" s="93"/>
      <c r="L37" s="93"/>
      <c r="M37" s="93"/>
      <c r="N37" s="85"/>
      <c r="O37" s="93"/>
      <c r="P37" s="85"/>
      <c r="Q37" s="93"/>
      <c r="R37" s="85"/>
      <c r="S37" s="93"/>
      <c r="T37" s="85"/>
      <c r="U37" s="93"/>
      <c r="V37" s="85"/>
      <c r="W37" s="93"/>
      <c r="X37" s="93"/>
      <c r="Y37" s="93"/>
      <c r="Z37" s="93"/>
      <c r="AA37" s="93"/>
      <c r="AB37" s="93"/>
    </row>
    <row r="38" spans="1:108" s="86" customFormat="1" ht="16.5" customHeight="1" x14ac:dyDescent="0.35">
      <c r="B38" s="128"/>
      <c r="C38" s="128"/>
      <c r="D38" s="85"/>
      <c r="E38" s="85"/>
      <c r="F38" s="85"/>
      <c r="G38" s="85"/>
      <c r="H38" s="85"/>
      <c r="I38" s="85"/>
      <c r="J38" s="85"/>
      <c r="K38" s="93"/>
      <c r="L38" s="93"/>
      <c r="M38" s="93"/>
      <c r="N38" s="85"/>
      <c r="O38" s="93"/>
      <c r="P38" s="85"/>
      <c r="Q38" s="93"/>
      <c r="R38" s="85"/>
      <c r="S38" s="93"/>
      <c r="T38" s="85"/>
      <c r="U38" s="93"/>
      <c r="V38" s="85"/>
      <c r="W38" s="93"/>
      <c r="X38" s="93"/>
      <c r="Y38" s="93"/>
      <c r="Z38" s="93"/>
      <c r="AA38" s="93"/>
      <c r="AB38" s="93"/>
    </row>
    <row r="39" spans="1:108" s="86" customFormat="1" ht="16.5" customHeight="1" x14ac:dyDescent="0.35">
      <c r="B39" s="128"/>
      <c r="C39" s="128"/>
      <c r="D39" s="85"/>
      <c r="E39" s="85"/>
      <c r="F39" s="85"/>
      <c r="G39" s="85"/>
      <c r="H39" s="85"/>
      <c r="I39" s="85"/>
      <c r="J39" s="85"/>
      <c r="K39" s="93"/>
      <c r="L39" s="93"/>
      <c r="M39" s="93"/>
      <c r="N39" s="85"/>
      <c r="O39" s="93"/>
      <c r="P39" s="85"/>
      <c r="Q39" s="93"/>
      <c r="R39" s="85"/>
      <c r="S39" s="93"/>
      <c r="T39" s="85"/>
      <c r="U39" s="93"/>
      <c r="V39" s="85"/>
      <c r="W39" s="93"/>
      <c r="X39" s="93"/>
      <c r="Y39" s="93"/>
      <c r="Z39" s="93"/>
      <c r="AA39" s="93"/>
      <c r="AB39" s="93"/>
    </row>
    <row r="40" spans="1:108" s="86" customFormat="1" ht="16.5" customHeight="1" x14ac:dyDescent="0.35">
      <c r="B40" s="128"/>
      <c r="C40" s="128"/>
      <c r="D40" s="85"/>
      <c r="E40" s="85"/>
      <c r="F40" s="85"/>
      <c r="G40" s="85"/>
      <c r="H40" s="85"/>
      <c r="I40" s="85"/>
      <c r="J40" s="85"/>
      <c r="K40" s="93"/>
      <c r="L40" s="93"/>
      <c r="M40" s="93"/>
      <c r="N40" s="85"/>
      <c r="O40" s="93"/>
      <c r="P40" s="85"/>
      <c r="Q40" s="93"/>
      <c r="R40" s="85"/>
      <c r="S40" s="93"/>
      <c r="T40" s="85"/>
      <c r="U40" s="93"/>
      <c r="V40" s="85"/>
      <c r="W40" s="93"/>
      <c r="X40" s="93"/>
      <c r="Y40" s="93"/>
      <c r="Z40" s="93"/>
      <c r="AA40" s="93"/>
      <c r="AB40" s="93"/>
    </row>
    <row r="41" spans="1:108" s="86" customFormat="1" ht="16.5" customHeight="1" x14ac:dyDescent="0.35">
      <c r="B41" s="128"/>
      <c r="C41" s="128"/>
      <c r="D41" s="85"/>
      <c r="E41" s="85"/>
      <c r="F41" s="85"/>
      <c r="G41" s="85"/>
      <c r="H41" s="85"/>
      <c r="I41" s="85"/>
      <c r="J41" s="85"/>
      <c r="K41" s="93"/>
      <c r="L41" s="93"/>
      <c r="M41" s="93"/>
      <c r="N41" s="85"/>
      <c r="O41" s="93"/>
      <c r="P41" s="85"/>
      <c r="Q41" s="93"/>
      <c r="R41" s="85"/>
      <c r="S41" s="93"/>
      <c r="T41" s="85"/>
      <c r="U41" s="93"/>
      <c r="V41" s="85"/>
      <c r="W41" s="93"/>
      <c r="X41" s="93"/>
      <c r="Y41" s="93"/>
      <c r="Z41" s="93"/>
      <c r="AA41" s="93"/>
      <c r="AB41" s="93"/>
    </row>
    <row r="42" spans="1:108" s="86" customFormat="1" ht="16.5" customHeight="1" x14ac:dyDescent="0.35">
      <c r="B42" s="128"/>
      <c r="C42" s="128"/>
      <c r="D42" s="85"/>
      <c r="E42" s="85"/>
      <c r="F42" s="85"/>
      <c r="G42" s="85"/>
      <c r="H42" s="85"/>
      <c r="I42" s="85"/>
      <c r="J42" s="85"/>
      <c r="K42" s="93"/>
      <c r="L42" s="93"/>
      <c r="M42" s="93"/>
      <c r="N42" s="85"/>
      <c r="O42" s="93"/>
      <c r="P42" s="85"/>
      <c r="Q42" s="93"/>
      <c r="R42" s="85"/>
      <c r="S42" s="93"/>
      <c r="T42" s="85"/>
      <c r="U42" s="93"/>
      <c r="V42" s="85"/>
      <c r="W42" s="93"/>
      <c r="X42" s="93"/>
      <c r="Y42" s="93"/>
      <c r="Z42" s="93"/>
      <c r="AA42" s="93"/>
      <c r="AB42" s="93"/>
    </row>
    <row r="43" spans="1:108" s="86" customFormat="1" ht="16.5" customHeight="1" x14ac:dyDescent="0.35">
      <c r="B43" s="128"/>
      <c r="C43" s="128"/>
      <c r="D43" s="85"/>
      <c r="E43" s="85"/>
      <c r="F43" s="85"/>
      <c r="G43" s="85"/>
      <c r="H43" s="85"/>
      <c r="I43" s="85"/>
      <c r="J43" s="85"/>
      <c r="K43" s="93"/>
      <c r="L43" s="93"/>
      <c r="M43" s="93"/>
      <c r="N43" s="85"/>
      <c r="O43" s="93"/>
      <c r="P43" s="85"/>
      <c r="Q43" s="93"/>
      <c r="R43" s="85"/>
      <c r="S43" s="93"/>
      <c r="T43" s="85"/>
      <c r="U43" s="93"/>
      <c r="V43" s="85"/>
      <c r="W43" s="93"/>
      <c r="X43" s="93"/>
      <c r="Y43" s="93"/>
      <c r="Z43" s="93"/>
      <c r="AA43" s="93"/>
      <c r="AB43" s="93"/>
    </row>
    <row r="44" spans="1:108" s="114" customFormat="1" ht="16.5" customHeight="1" x14ac:dyDescent="0.35">
      <c r="A44" s="187" t="s">
        <v>27</v>
      </c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</row>
    <row r="45" spans="1:108" s="114" customFormat="1" ht="18.75" customHeight="1" x14ac:dyDescent="0.35">
      <c r="A45" s="174"/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</row>
    <row r="46" spans="1:108" ht="18.75" customHeight="1" x14ac:dyDescent="0.35"/>
    <row r="47" spans="1:108" s="114" customFormat="1" ht="18.75" customHeight="1" x14ac:dyDescent="0.35">
      <c r="A47" s="187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</row>
    <row r="48" spans="1:108" s="47" customFormat="1" ht="22.15" customHeight="1" x14ac:dyDescent="0.35">
      <c r="A48" s="60" t="str">
        <f>+'5-7'!A52:K52</f>
        <v>The accompanying notes on pages 14 to 60 are an integral part of these consolidated and separate financial statements.</v>
      </c>
      <c r="B48" s="59"/>
      <c r="C48" s="59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4"/>
      <c r="CH48" s="114"/>
      <c r="CI48" s="114"/>
      <c r="CJ48" s="114"/>
      <c r="CK48" s="114"/>
      <c r="CL48" s="114"/>
      <c r="CM48" s="114"/>
      <c r="CN48" s="114"/>
      <c r="CO48" s="114"/>
      <c r="CP48" s="114"/>
      <c r="CQ48" s="114"/>
      <c r="CR48" s="114"/>
      <c r="CS48" s="114"/>
      <c r="CT48" s="114"/>
      <c r="CU48" s="114"/>
      <c r="CV48" s="114"/>
      <c r="CW48" s="114"/>
      <c r="CX48" s="114"/>
      <c r="CY48" s="114"/>
      <c r="CZ48" s="114"/>
      <c r="DA48" s="114"/>
      <c r="DB48" s="114"/>
      <c r="DC48" s="114"/>
      <c r="DD48" s="114"/>
    </row>
  </sheetData>
  <mergeCells count="7">
    <mergeCell ref="A47:AB47"/>
    <mergeCell ref="D6:AB6"/>
    <mergeCell ref="D7:X7"/>
    <mergeCell ref="N8:V8"/>
    <mergeCell ref="J9:L9"/>
    <mergeCell ref="N9:T9"/>
    <mergeCell ref="A44:AB44"/>
  </mergeCells>
  <phoneticPr fontId="8" type="noConversion"/>
  <pageMargins left="0.4" right="0.4" top="0.5" bottom="0.6" header="0.49" footer="0.4"/>
  <pageSetup paperSize="9" scale="68" firstPageNumber="10" orientation="landscape" useFirstPageNumber="1" horizontalDpi="1200" verticalDpi="1200" r:id="rId1"/>
  <headerFooter>
    <oddFooter>&amp;R&amp;"Arial,Regular"&amp;9&amp;P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</sheetPr>
  <dimension ref="A1:BW38"/>
  <sheetViews>
    <sheetView zoomScale="140" zoomScaleNormal="140" zoomScaleSheetLayoutView="100" workbookViewId="0">
      <selection activeCell="A24" sqref="A24"/>
    </sheetView>
  </sheetViews>
  <sheetFormatPr defaultColWidth="9.09765625" defaultRowHeight="14.85" customHeight="1" x14ac:dyDescent="0.35"/>
  <cols>
    <col min="1" max="1" width="37.296875" style="47" customWidth="1"/>
    <col min="2" max="2" width="5" style="174" customWidth="1"/>
    <col min="3" max="3" width="0.69921875" style="174" customWidth="1"/>
    <col min="4" max="4" width="11.69921875" style="25" customWidth="1"/>
    <col min="5" max="5" width="0.69921875" style="25" customWidth="1"/>
    <col min="6" max="6" width="12.59765625" style="142" customWidth="1"/>
    <col min="7" max="7" width="0.69921875" style="25" customWidth="1"/>
    <col min="8" max="8" width="13.09765625" style="142" customWidth="1"/>
    <col min="9" max="9" width="0.69921875" style="25" customWidth="1"/>
    <col min="10" max="10" width="12.59765625" style="25" customWidth="1"/>
    <col min="11" max="11" width="0.69921875" style="25" customWidth="1"/>
    <col min="12" max="12" width="13.09765625" style="25" customWidth="1"/>
    <col min="13" max="13" width="0.69921875" style="25" customWidth="1"/>
    <col min="14" max="14" width="17.59765625" style="25" customWidth="1"/>
    <col min="15" max="15" width="0.69921875" style="25" customWidth="1"/>
    <col min="16" max="16" width="11.69921875" style="25" customWidth="1"/>
    <col min="17" max="17" width="0.69921875" style="25" customWidth="1"/>
    <col min="18" max="18" width="13" style="25" customWidth="1"/>
    <col min="19" max="71" width="9.09765625" style="114"/>
    <col min="72" max="16384" width="9.09765625" style="47"/>
  </cols>
  <sheetData>
    <row r="1" spans="1:75" s="114" customFormat="1" ht="16.5" customHeight="1" x14ac:dyDescent="0.35">
      <c r="A1" s="56" t="str">
        <f>+'10'!A1</f>
        <v>Hwa Fong Rubber (Thailand) Public Company Limited</v>
      </c>
      <c r="B1" s="101"/>
      <c r="C1" s="17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113"/>
      <c r="BT1" s="47"/>
      <c r="BU1" s="47"/>
      <c r="BV1" s="47"/>
      <c r="BW1" s="47"/>
    </row>
    <row r="2" spans="1:75" s="114" customFormat="1" ht="16.5" customHeight="1" x14ac:dyDescent="0.35">
      <c r="A2" s="56" t="s">
        <v>122</v>
      </c>
      <c r="B2" s="101"/>
      <c r="C2" s="174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BT2" s="47"/>
      <c r="BU2" s="47"/>
      <c r="BV2" s="47"/>
      <c r="BW2" s="47"/>
    </row>
    <row r="3" spans="1:75" s="114" customFormat="1" ht="16.5" customHeight="1" x14ac:dyDescent="0.35">
      <c r="A3" s="103" t="str">
        <f>+'10'!A3</f>
        <v>For the year ended 31 December 2022</v>
      </c>
      <c r="B3" s="104"/>
      <c r="C3" s="59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BT3" s="47"/>
      <c r="BU3" s="47"/>
      <c r="BV3" s="47"/>
      <c r="BW3" s="47"/>
    </row>
    <row r="4" spans="1:75" s="114" customFormat="1" ht="16.5" customHeight="1" x14ac:dyDescent="0.35">
      <c r="A4" s="47"/>
      <c r="B4" s="174"/>
      <c r="C4" s="174"/>
      <c r="D4" s="25"/>
      <c r="E4" s="25"/>
      <c r="F4" s="142"/>
      <c r="G4" s="25"/>
      <c r="H4" s="142"/>
      <c r="I4" s="25"/>
      <c r="J4" s="25"/>
      <c r="K4" s="25"/>
      <c r="L4" s="25"/>
      <c r="M4" s="25"/>
      <c r="N4" s="25"/>
      <c r="O4" s="25"/>
      <c r="P4" s="25"/>
      <c r="Q4" s="25"/>
      <c r="R4" s="25"/>
      <c r="BT4" s="47"/>
      <c r="BU4" s="47"/>
      <c r="BV4" s="47"/>
      <c r="BW4" s="47"/>
    </row>
    <row r="5" spans="1:75" s="114" customFormat="1" ht="16.5" customHeight="1" x14ac:dyDescent="0.35">
      <c r="A5" s="47"/>
      <c r="B5" s="174"/>
      <c r="C5" s="17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BT5" s="47"/>
      <c r="BU5" s="47"/>
      <c r="BV5" s="47"/>
      <c r="BW5" s="47"/>
    </row>
    <row r="6" spans="1:75" s="86" customFormat="1" ht="15" customHeight="1" x14ac:dyDescent="0.35">
      <c r="A6" s="62"/>
      <c r="B6" s="63"/>
      <c r="C6" s="115"/>
      <c r="D6" s="188" t="s">
        <v>123</v>
      </c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BT6" s="62"/>
      <c r="BU6" s="62"/>
      <c r="BV6" s="62"/>
      <c r="BW6" s="62"/>
    </row>
    <row r="7" spans="1:75" s="86" customFormat="1" ht="15" customHeight="1" x14ac:dyDescent="0.35">
      <c r="A7" s="62"/>
      <c r="B7" s="63"/>
      <c r="C7" s="11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88" t="s">
        <v>124</v>
      </c>
      <c r="O7" s="188"/>
      <c r="P7" s="188"/>
      <c r="Q7" s="175"/>
      <c r="R7" s="175"/>
      <c r="BT7" s="62"/>
      <c r="BU7" s="62"/>
      <c r="BV7" s="62"/>
      <c r="BW7" s="62"/>
    </row>
    <row r="8" spans="1:75" s="86" customFormat="1" ht="15" customHeight="1" x14ac:dyDescent="0.35">
      <c r="A8" s="62"/>
      <c r="B8" s="63"/>
      <c r="C8" s="11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17" t="s">
        <v>125</v>
      </c>
      <c r="O8" s="175"/>
      <c r="P8" s="175"/>
      <c r="Q8" s="175"/>
      <c r="R8" s="175"/>
      <c r="BT8" s="62"/>
      <c r="BU8" s="62"/>
      <c r="BV8" s="62"/>
      <c r="BW8" s="62"/>
    </row>
    <row r="9" spans="1:75" s="86" customFormat="1" ht="15" customHeight="1" x14ac:dyDescent="0.35">
      <c r="A9" s="62"/>
      <c r="B9" s="63"/>
      <c r="C9" s="115"/>
      <c r="D9" s="175"/>
      <c r="E9" s="175"/>
      <c r="F9" s="175"/>
      <c r="G9" s="175"/>
      <c r="H9" s="175"/>
      <c r="I9" s="175"/>
      <c r="J9" s="188" t="s">
        <v>47</v>
      </c>
      <c r="K9" s="188"/>
      <c r="L9" s="188"/>
      <c r="M9" s="175"/>
      <c r="N9" s="72" t="s">
        <v>126</v>
      </c>
      <c r="O9" s="175"/>
      <c r="P9" s="87"/>
      <c r="Q9" s="175"/>
      <c r="R9" s="175"/>
      <c r="BT9" s="62"/>
      <c r="BU9" s="62"/>
      <c r="BV9" s="62"/>
      <c r="BW9" s="62"/>
    </row>
    <row r="10" spans="1:75" s="86" customFormat="1" ht="15" customHeight="1" x14ac:dyDescent="0.35">
      <c r="A10" s="62"/>
      <c r="B10" s="63"/>
      <c r="C10" s="97"/>
      <c r="D10" s="73" t="s">
        <v>89</v>
      </c>
      <c r="E10" s="73"/>
      <c r="F10" s="117" t="s">
        <v>90</v>
      </c>
      <c r="G10" s="73"/>
      <c r="H10" s="117"/>
      <c r="I10" s="87"/>
      <c r="J10" s="87"/>
      <c r="K10" s="87"/>
      <c r="L10" s="87"/>
      <c r="M10" s="116"/>
      <c r="N10" s="117" t="s">
        <v>91</v>
      </c>
      <c r="O10" s="73"/>
      <c r="P10" s="73" t="s">
        <v>127</v>
      </c>
      <c r="Q10" s="73"/>
      <c r="R10" s="73"/>
      <c r="BT10" s="62"/>
      <c r="BU10" s="62"/>
      <c r="BV10" s="62"/>
      <c r="BW10" s="62"/>
    </row>
    <row r="11" spans="1:75" s="86" customFormat="1" ht="15" customHeight="1" x14ac:dyDescent="0.35">
      <c r="A11" s="62"/>
      <c r="B11" s="63"/>
      <c r="C11" s="97"/>
      <c r="D11" s="73" t="s">
        <v>95</v>
      </c>
      <c r="E11" s="73"/>
      <c r="F11" s="73" t="s">
        <v>95</v>
      </c>
      <c r="G11" s="73"/>
      <c r="H11" s="73" t="s">
        <v>96</v>
      </c>
      <c r="I11" s="73"/>
      <c r="J11" s="73" t="s">
        <v>97</v>
      </c>
      <c r="K11" s="73"/>
      <c r="L11" s="73"/>
      <c r="M11" s="73"/>
      <c r="N11" s="117" t="s">
        <v>99</v>
      </c>
      <c r="O11" s="73"/>
      <c r="P11" s="117" t="s">
        <v>128</v>
      </c>
      <c r="Q11" s="73"/>
      <c r="R11" s="73" t="s">
        <v>94</v>
      </c>
      <c r="BT11" s="62"/>
      <c r="BU11" s="62"/>
      <c r="BV11" s="62"/>
      <c r="BW11" s="62"/>
    </row>
    <row r="12" spans="1:75" s="86" customFormat="1" ht="15" customHeight="1" x14ac:dyDescent="0.35">
      <c r="A12" s="62"/>
      <c r="B12" s="70" t="s">
        <v>129</v>
      </c>
      <c r="C12" s="97"/>
      <c r="D12" s="72" t="s">
        <v>105</v>
      </c>
      <c r="E12" s="117"/>
      <c r="F12" s="72" t="s">
        <v>106</v>
      </c>
      <c r="G12" s="117"/>
      <c r="H12" s="72" t="s">
        <v>107</v>
      </c>
      <c r="I12" s="117"/>
      <c r="J12" s="119" t="s">
        <v>108</v>
      </c>
      <c r="K12" s="117"/>
      <c r="L12" s="72" t="s">
        <v>109</v>
      </c>
      <c r="M12" s="117"/>
      <c r="N12" s="72" t="s">
        <v>111</v>
      </c>
      <c r="O12" s="73"/>
      <c r="P12" s="72" t="s">
        <v>117</v>
      </c>
      <c r="Q12" s="73"/>
      <c r="R12" s="72" t="s">
        <v>117</v>
      </c>
      <c r="BT12" s="62"/>
      <c r="BU12" s="62"/>
      <c r="BV12" s="62"/>
      <c r="BW12" s="62"/>
    </row>
    <row r="13" spans="1:75" s="86" customFormat="1" ht="15" customHeight="1" x14ac:dyDescent="0.35">
      <c r="A13" s="62"/>
      <c r="B13" s="63"/>
      <c r="D13" s="75"/>
      <c r="E13" s="75"/>
      <c r="F13" s="87"/>
      <c r="G13" s="75"/>
      <c r="H13" s="87"/>
      <c r="I13" s="75"/>
      <c r="J13" s="75"/>
      <c r="K13" s="75"/>
      <c r="L13" s="75"/>
      <c r="M13" s="75"/>
      <c r="N13" s="75"/>
      <c r="O13" s="75"/>
      <c r="P13" s="75"/>
      <c r="Q13" s="75"/>
      <c r="R13" s="75"/>
      <c r="BT13" s="62"/>
      <c r="BU13" s="62"/>
      <c r="BV13" s="62"/>
      <c r="BW13" s="62"/>
    </row>
    <row r="14" spans="1:75" s="86" customFormat="1" ht="15" customHeight="1" x14ac:dyDescent="0.35">
      <c r="A14" s="66" t="s">
        <v>163</v>
      </c>
      <c r="B14" s="63"/>
      <c r="D14" s="82">
        <v>658434300</v>
      </c>
      <c r="E14" s="82"/>
      <c r="F14" s="82">
        <v>222105000</v>
      </c>
      <c r="G14" s="82"/>
      <c r="H14" s="82">
        <v>7429904</v>
      </c>
      <c r="I14" s="82"/>
      <c r="J14" s="82">
        <v>65843430</v>
      </c>
      <c r="K14" s="82"/>
      <c r="L14" s="82">
        <v>2398854204</v>
      </c>
      <c r="M14" s="82"/>
      <c r="N14" s="82">
        <v>-19201569</v>
      </c>
      <c r="O14" s="82"/>
      <c r="P14" s="82">
        <f>SUM(N14:N14)</f>
        <v>-19201569</v>
      </c>
      <c r="Q14" s="82"/>
      <c r="R14" s="82">
        <f>SUM(D14:L14)+P14</f>
        <v>3333465269</v>
      </c>
      <c r="BT14" s="62"/>
      <c r="BU14" s="62"/>
      <c r="BV14" s="62"/>
      <c r="BW14" s="62"/>
    </row>
    <row r="15" spans="1:75" s="86" customFormat="1" ht="15" customHeight="1" x14ac:dyDescent="0.35">
      <c r="A15" s="66" t="s">
        <v>118</v>
      </c>
      <c r="B15" s="63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BT15" s="62"/>
      <c r="BU15" s="62"/>
      <c r="BV15" s="62"/>
      <c r="BW15" s="62"/>
    </row>
    <row r="16" spans="1:75" s="86" customFormat="1" ht="15" customHeight="1" x14ac:dyDescent="0.35">
      <c r="A16" s="66" t="s">
        <v>164</v>
      </c>
      <c r="B16" s="63"/>
      <c r="D16" s="87"/>
      <c r="E16" s="87"/>
      <c r="F16" s="87"/>
      <c r="G16" s="87"/>
      <c r="H16" s="87"/>
      <c r="I16" s="82"/>
      <c r="J16" s="87"/>
      <c r="K16" s="82"/>
      <c r="L16" s="87"/>
      <c r="M16" s="82"/>
      <c r="N16" s="87"/>
      <c r="O16" s="82"/>
      <c r="P16" s="144"/>
      <c r="Q16" s="82"/>
      <c r="R16" s="82"/>
      <c r="BT16" s="62"/>
      <c r="BU16" s="62"/>
      <c r="BV16" s="62"/>
      <c r="BW16" s="62"/>
    </row>
    <row r="17" spans="1:75" s="86" customFormat="1" ht="15" customHeight="1" x14ac:dyDescent="0.35">
      <c r="A17" s="62" t="s">
        <v>119</v>
      </c>
      <c r="B17" s="63">
        <v>31</v>
      </c>
      <c r="D17" s="87">
        <v>0</v>
      </c>
      <c r="E17" s="87"/>
      <c r="F17" s="87">
        <v>0</v>
      </c>
      <c r="G17" s="87"/>
      <c r="H17" s="87">
        <v>0</v>
      </c>
      <c r="I17" s="82"/>
      <c r="J17" s="87">
        <v>0</v>
      </c>
      <c r="K17" s="82"/>
      <c r="L17" s="87">
        <v>-207406805</v>
      </c>
      <c r="M17" s="82"/>
      <c r="N17" s="87">
        <v>0</v>
      </c>
      <c r="O17" s="82"/>
      <c r="P17" s="82">
        <v>0</v>
      </c>
      <c r="Q17" s="82"/>
      <c r="R17" s="82">
        <f>SUM(D17:L17)+P17</f>
        <v>-207406805</v>
      </c>
      <c r="BT17" s="62"/>
      <c r="BU17" s="62"/>
      <c r="BV17" s="62"/>
      <c r="BW17" s="62"/>
    </row>
    <row r="18" spans="1:75" s="86" customFormat="1" ht="15" customHeight="1" x14ac:dyDescent="0.35">
      <c r="A18" s="86" t="s">
        <v>64</v>
      </c>
      <c r="B18" s="89"/>
      <c r="D18" s="91">
        <v>0</v>
      </c>
      <c r="E18" s="82"/>
      <c r="F18" s="91">
        <v>0</v>
      </c>
      <c r="G18" s="82"/>
      <c r="H18" s="91">
        <v>0</v>
      </c>
      <c r="I18" s="82"/>
      <c r="J18" s="91">
        <v>0</v>
      </c>
      <c r="K18" s="82"/>
      <c r="L18" s="80">
        <v>459865574</v>
      </c>
      <c r="M18" s="82"/>
      <c r="N18" s="91">
        <v>0</v>
      </c>
      <c r="P18" s="80">
        <v>0</v>
      </c>
      <c r="Q18" s="82"/>
      <c r="R18" s="80">
        <f>SUM(D18:L18)+P18</f>
        <v>459865574</v>
      </c>
    </row>
    <row r="19" spans="1:75" s="86" customFormat="1" ht="15" customHeight="1" x14ac:dyDescent="0.35">
      <c r="A19" s="62"/>
      <c r="B19" s="63"/>
      <c r="D19" s="75"/>
      <c r="E19" s="75"/>
      <c r="F19" s="130"/>
      <c r="G19" s="75"/>
      <c r="H19" s="130"/>
      <c r="I19" s="75"/>
      <c r="J19" s="75"/>
      <c r="K19" s="75"/>
      <c r="L19" s="75"/>
      <c r="M19" s="75"/>
      <c r="N19" s="75"/>
      <c r="O19" s="75"/>
      <c r="P19" s="75"/>
      <c r="Q19" s="75"/>
      <c r="R19" s="75"/>
      <c r="BT19" s="62"/>
      <c r="BU19" s="62"/>
      <c r="BV19" s="62"/>
      <c r="BW19" s="62"/>
    </row>
    <row r="20" spans="1:75" s="86" customFormat="1" ht="15" customHeight="1" thickBot="1" x14ac:dyDescent="0.4">
      <c r="A20" s="66" t="s">
        <v>165</v>
      </c>
      <c r="B20" s="65"/>
      <c r="C20" s="62"/>
      <c r="D20" s="109">
        <f>SUM(D14:D18)</f>
        <v>658434300</v>
      </c>
      <c r="E20" s="82"/>
      <c r="F20" s="109">
        <f>SUM(F14:F18)</f>
        <v>222105000</v>
      </c>
      <c r="G20" s="82"/>
      <c r="H20" s="109">
        <f>SUM(H14:H18)</f>
        <v>7429904</v>
      </c>
      <c r="I20" s="82"/>
      <c r="J20" s="109">
        <f>SUM(J14:J18)</f>
        <v>65843430</v>
      </c>
      <c r="K20" s="82"/>
      <c r="L20" s="109">
        <f>SUM(L14:L18)</f>
        <v>2651312973</v>
      </c>
      <c r="M20" s="82"/>
      <c r="N20" s="109">
        <f>SUM(N14:N18)</f>
        <v>-19201569</v>
      </c>
      <c r="O20" s="82"/>
      <c r="P20" s="109">
        <f>SUM(P14:P18)</f>
        <v>-19201569</v>
      </c>
      <c r="Q20" s="82"/>
      <c r="R20" s="109">
        <f>SUM(R14:R18)</f>
        <v>3585924038</v>
      </c>
      <c r="BT20" s="62"/>
      <c r="BU20" s="62"/>
      <c r="BV20" s="62"/>
      <c r="BW20" s="62"/>
    </row>
    <row r="21" spans="1:75" s="114" customFormat="1" ht="15" customHeight="1" thickTop="1" x14ac:dyDescent="0.35">
      <c r="A21" s="56"/>
      <c r="B21" s="101"/>
      <c r="C21" s="47"/>
      <c r="D21" s="29"/>
      <c r="E21" s="29"/>
      <c r="F21" s="145"/>
      <c r="G21" s="29"/>
      <c r="H21" s="145"/>
      <c r="I21" s="26"/>
      <c r="J21" s="29"/>
      <c r="K21" s="26"/>
      <c r="L21" s="29"/>
      <c r="M21" s="26"/>
      <c r="N21" s="29"/>
      <c r="O21" s="26"/>
      <c r="P21" s="29"/>
      <c r="Q21" s="26"/>
      <c r="R21" s="29"/>
      <c r="BT21" s="47"/>
      <c r="BU21" s="47"/>
      <c r="BV21" s="47"/>
      <c r="BW21" s="47"/>
    </row>
    <row r="22" spans="1:75" s="114" customFormat="1" ht="15" customHeight="1" x14ac:dyDescent="0.35">
      <c r="A22" s="56"/>
      <c r="B22" s="101"/>
      <c r="C22" s="47"/>
      <c r="D22" s="29"/>
      <c r="E22" s="29"/>
      <c r="F22" s="145"/>
      <c r="G22" s="29"/>
      <c r="H22" s="145"/>
      <c r="I22" s="26"/>
      <c r="J22" s="29"/>
      <c r="K22" s="26"/>
      <c r="L22" s="29"/>
      <c r="M22" s="26"/>
      <c r="N22" s="29"/>
      <c r="O22" s="26"/>
      <c r="P22" s="29"/>
      <c r="Q22" s="26"/>
      <c r="R22" s="29"/>
      <c r="BT22" s="47"/>
      <c r="BU22" s="47"/>
      <c r="BV22" s="47"/>
      <c r="BW22" s="47"/>
    </row>
    <row r="23" spans="1:75" s="86" customFormat="1" ht="15" customHeight="1" x14ac:dyDescent="0.35">
      <c r="A23" s="66" t="s">
        <v>185</v>
      </c>
      <c r="B23" s="63"/>
      <c r="D23" s="81">
        <f>D20</f>
        <v>658434300</v>
      </c>
      <c r="E23" s="82"/>
      <c r="F23" s="81">
        <f>F20</f>
        <v>222105000</v>
      </c>
      <c r="G23" s="82"/>
      <c r="H23" s="81">
        <f>H20</f>
        <v>7429904</v>
      </c>
      <c r="I23" s="82"/>
      <c r="J23" s="81">
        <f>J20</f>
        <v>65843430</v>
      </c>
      <c r="K23" s="82"/>
      <c r="L23" s="81">
        <f>L20</f>
        <v>2651312973</v>
      </c>
      <c r="M23" s="82"/>
      <c r="N23" s="81">
        <f>N20</f>
        <v>-19201569</v>
      </c>
      <c r="O23" s="82"/>
      <c r="P23" s="81">
        <f>SUM(N23:N23)</f>
        <v>-19201569</v>
      </c>
      <c r="Q23" s="82"/>
      <c r="R23" s="81">
        <f>SUM(D23:L23)+P23</f>
        <v>3585924038</v>
      </c>
      <c r="BT23" s="62"/>
      <c r="BU23" s="62"/>
      <c r="BV23" s="62"/>
      <c r="BW23" s="62"/>
    </row>
    <row r="24" spans="1:75" s="86" customFormat="1" ht="15" customHeight="1" x14ac:dyDescent="0.35">
      <c r="A24" s="66" t="s">
        <v>118</v>
      </c>
      <c r="B24" s="63"/>
      <c r="D24" s="81"/>
      <c r="E24" s="82"/>
      <c r="F24" s="81"/>
      <c r="G24" s="82"/>
      <c r="H24" s="81"/>
      <c r="I24" s="82"/>
      <c r="J24" s="81"/>
      <c r="K24" s="82"/>
      <c r="L24" s="81"/>
      <c r="M24" s="82"/>
      <c r="N24" s="81"/>
      <c r="O24" s="82"/>
      <c r="P24" s="81"/>
      <c r="Q24" s="82"/>
      <c r="R24" s="81"/>
      <c r="BT24" s="62"/>
      <c r="BU24" s="62"/>
      <c r="BV24" s="62"/>
      <c r="BW24" s="62"/>
    </row>
    <row r="25" spans="1:75" s="86" customFormat="1" ht="15" customHeight="1" x14ac:dyDescent="0.35">
      <c r="A25" s="66" t="s">
        <v>186</v>
      </c>
      <c r="B25" s="63"/>
      <c r="D25" s="88"/>
      <c r="E25" s="87"/>
      <c r="F25" s="88"/>
      <c r="G25" s="87"/>
      <c r="H25" s="88"/>
      <c r="I25" s="82"/>
      <c r="J25" s="88"/>
      <c r="K25" s="82"/>
      <c r="L25" s="88"/>
      <c r="M25" s="82"/>
      <c r="N25" s="88"/>
      <c r="O25" s="82"/>
      <c r="P25" s="146"/>
      <c r="Q25" s="82"/>
      <c r="R25" s="81"/>
      <c r="BT25" s="62"/>
      <c r="BU25" s="62"/>
      <c r="BV25" s="62"/>
      <c r="BW25" s="62"/>
    </row>
    <row r="26" spans="1:75" s="86" customFormat="1" ht="15" customHeight="1" x14ac:dyDescent="0.35">
      <c r="A26" s="62" t="s">
        <v>119</v>
      </c>
      <c r="B26" s="63">
        <v>31</v>
      </c>
      <c r="D26" s="88">
        <v>0</v>
      </c>
      <c r="E26" s="87"/>
      <c r="F26" s="88">
        <v>0</v>
      </c>
      <c r="G26" s="87"/>
      <c r="H26" s="88">
        <v>0</v>
      </c>
      <c r="I26" s="82"/>
      <c r="J26" s="88">
        <v>0</v>
      </c>
      <c r="K26" s="82"/>
      <c r="L26" s="88">
        <v>-279834578</v>
      </c>
      <c r="M26" s="82"/>
      <c r="N26" s="88">
        <v>0</v>
      </c>
      <c r="O26" s="82"/>
      <c r="P26" s="81">
        <f>SUM(N26:N26)</f>
        <v>0</v>
      </c>
      <c r="Q26" s="82"/>
      <c r="R26" s="81">
        <f>SUM(D26:L26)+P26</f>
        <v>-279834578</v>
      </c>
      <c r="BT26" s="62"/>
      <c r="BU26" s="62"/>
      <c r="BV26" s="62"/>
      <c r="BW26" s="62"/>
    </row>
    <row r="27" spans="1:75" s="86" customFormat="1" ht="15" customHeight="1" x14ac:dyDescent="0.35">
      <c r="A27" s="86" t="s">
        <v>64</v>
      </c>
      <c r="B27" s="63"/>
      <c r="D27" s="88">
        <v>0</v>
      </c>
      <c r="E27" s="87"/>
      <c r="F27" s="88">
        <v>0</v>
      </c>
      <c r="G27" s="87"/>
      <c r="H27" s="88">
        <v>0</v>
      </c>
      <c r="I27" s="82"/>
      <c r="J27" s="88">
        <v>0</v>
      </c>
      <c r="K27" s="82"/>
      <c r="L27" s="88">
        <f>+'8-9'!I34</f>
        <v>769652339</v>
      </c>
      <c r="M27" s="82"/>
      <c r="N27" s="88">
        <v>0</v>
      </c>
      <c r="O27" s="82"/>
      <c r="P27" s="81">
        <f>SUM(N27:N27)</f>
        <v>0</v>
      </c>
      <c r="Q27" s="82"/>
      <c r="R27" s="81">
        <f>SUM(D27:L27)+P27</f>
        <v>769652339</v>
      </c>
      <c r="BT27" s="62"/>
      <c r="BU27" s="62"/>
      <c r="BV27" s="62"/>
      <c r="BW27" s="62"/>
    </row>
    <row r="28" spans="1:75" s="86" customFormat="1" ht="15" customHeight="1" x14ac:dyDescent="0.35">
      <c r="A28" s="62" t="s">
        <v>120</v>
      </c>
      <c r="B28" s="63"/>
      <c r="D28" s="88"/>
      <c r="E28" s="87"/>
      <c r="F28" s="88"/>
      <c r="G28" s="87"/>
      <c r="H28" s="88"/>
      <c r="I28" s="82"/>
      <c r="J28" s="88"/>
      <c r="K28" s="82"/>
      <c r="L28" s="88"/>
      <c r="M28" s="82"/>
      <c r="N28" s="88"/>
      <c r="O28" s="82"/>
      <c r="P28" s="81"/>
      <c r="Q28" s="82"/>
      <c r="R28" s="81"/>
      <c r="BT28" s="62"/>
      <c r="BU28" s="62"/>
      <c r="BV28" s="62"/>
      <c r="BW28" s="62"/>
    </row>
    <row r="29" spans="1:75" s="86" customFormat="1" ht="15" customHeight="1" x14ac:dyDescent="0.35">
      <c r="A29" s="62" t="s">
        <v>121</v>
      </c>
      <c r="B29" s="89"/>
      <c r="D29" s="90">
        <v>0</v>
      </c>
      <c r="E29" s="82"/>
      <c r="F29" s="90">
        <v>0</v>
      </c>
      <c r="G29" s="82"/>
      <c r="H29" s="90">
        <v>0</v>
      </c>
      <c r="I29" s="82"/>
      <c r="J29" s="90">
        <v>0</v>
      </c>
      <c r="K29" s="82"/>
      <c r="L29" s="79">
        <v>0</v>
      </c>
      <c r="M29" s="82"/>
      <c r="N29" s="90">
        <f>SUM('8-9'!I45:I47)</f>
        <v>16575757.6</v>
      </c>
      <c r="P29" s="79">
        <f>SUM(N29:N29)</f>
        <v>16575757.6</v>
      </c>
      <c r="Q29" s="82"/>
      <c r="R29" s="79">
        <f>SUM(D29:L29)+P29</f>
        <v>16575757.6</v>
      </c>
    </row>
    <row r="30" spans="1:75" s="86" customFormat="1" ht="15" customHeight="1" x14ac:dyDescent="0.35">
      <c r="A30" s="62"/>
      <c r="B30" s="63"/>
      <c r="D30" s="74"/>
      <c r="E30" s="75"/>
      <c r="F30" s="137"/>
      <c r="G30" s="75"/>
      <c r="H30" s="137"/>
      <c r="I30" s="75"/>
      <c r="J30" s="74"/>
      <c r="K30" s="75"/>
      <c r="L30" s="74"/>
      <c r="M30" s="75"/>
      <c r="N30" s="74"/>
      <c r="O30" s="75"/>
      <c r="P30" s="74"/>
      <c r="Q30" s="75"/>
      <c r="R30" s="74"/>
      <c r="BT30" s="62"/>
      <c r="BU30" s="62"/>
      <c r="BV30" s="62"/>
      <c r="BW30" s="62"/>
    </row>
    <row r="31" spans="1:75" s="86" customFormat="1" ht="15" customHeight="1" thickBot="1" x14ac:dyDescent="0.4">
      <c r="A31" s="66" t="s">
        <v>187</v>
      </c>
      <c r="B31" s="65"/>
      <c r="C31" s="62"/>
      <c r="D31" s="108">
        <f>SUM(D23:D29)</f>
        <v>658434300</v>
      </c>
      <c r="E31" s="82"/>
      <c r="F31" s="108">
        <f>SUM(F23:F29)</f>
        <v>222105000</v>
      </c>
      <c r="G31" s="82"/>
      <c r="H31" s="108">
        <f>SUM(H23:H29)</f>
        <v>7429904</v>
      </c>
      <c r="I31" s="82"/>
      <c r="J31" s="108">
        <f>SUM(J23:J29)</f>
        <v>65843430</v>
      </c>
      <c r="K31" s="82"/>
      <c r="L31" s="108">
        <f>SUM(L23:L29)</f>
        <v>3141130734</v>
      </c>
      <c r="M31" s="82"/>
      <c r="N31" s="108">
        <f>SUM(N23:N29)</f>
        <v>-2625811.4000000004</v>
      </c>
      <c r="O31" s="82"/>
      <c r="P31" s="108">
        <f>SUM(P23:P29)</f>
        <v>-2625811.4000000004</v>
      </c>
      <c r="Q31" s="82"/>
      <c r="R31" s="108">
        <f>SUM(R23:R29)</f>
        <v>4092317556.5999999</v>
      </c>
      <c r="BT31" s="62"/>
      <c r="BU31" s="62"/>
      <c r="BV31" s="62"/>
      <c r="BW31" s="62"/>
    </row>
    <row r="32" spans="1:75" s="114" customFormat="1" ht="15" customHeight="1" thickTop="1" x14ac:dyDescent="0.35">
      <c r="A32" s="56"/>
      <c r="B32" s="101"/>
      <c r="C32" s="47"/>
      <c r="D32" s="29"/>
      <c r="E32" s="29"/>
      <c r="F32" s="145"/>
      <c r="G32" s="29"/>
      <c r="H32" s="145"/>
      <c r="I32" s="26"/>
      <c r="J32" s="29"/>
      <c r="K32" s="26"/>
      <c r="L32" s="29"/>
      <c r="M32" s="26"/>
      <c r="N32" s="29"/>
      <c r="O32" s="26"/>
      <c r="P32" s="29"/>
      <c r="Q32" s="26"/>
      <c r="R32" s="29"/>
      <c r="BT32" s="47"/>
      <c r="BU32" s="47"/>
      <c r="BV32" s="47"/>
      <c r="BW32" s="47"/>
    </row>
    <row r="33" spans="1:75" s="114" customFormat="1" ht="11.25" customHeight="1" x14ac:dyDescent="0.35">
      <c r="A33" s="56"/>
      <c r="B33" s="101"/>
      <c r="C33" s="47"/>
      <c r="D33" s="29"/>
      <c r="E33" s="29"/>
      <c r="F33" s="145"/>
      <c r="G33" s="29"/>
      <c r="H33" s="145"/>
      <c r="I33" s="26"/>
      <c r="J33" s="29"/>
      <c r="K33" s="26"/>
      <c r="L33" s="29"/>
      <c r="M33" s="26"/>
      <c r="N33" s="29"/>
      <c r="O33" s="26"/>
      <c r="P33" s="29"/>
      <c r="Q33" s="26"/>
      <c r="R33" s="29"/>
      <c r="BT33" s="47"/>
      <c r="BU33" s="47"/>
      <c r="BV33" s="47"/>
      <c r="BW33" s="47"/>
    </row>
    <row r="34" spans="1:75" s="114" customFormat="1" ht="15" customHeight="1" x14ac:dyDescent="0.35">
      <c r="A34" s="187" t="s">
        <v>27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BT34" s="47"/>
      <c r="BU34" s="47"/>
      <c r="BV34" s="47"/>
      <c r="BW34" s="47"/>
    </row>
    <row r="35" spans="1:75" s="114" customFormat="1" ht="14.25" customHeight="1" x14ac:dyDescent="0.35">
      <c r="A35" s="187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BT35" s="47"/>
      <c r="BU35" s="47"/>
      <c r="BV35" s="47"/>
      <c r="BW35" s="47"/>
    </row>
    <row r="36" spans="1:75" s="114" customFormat="1" ht="22.15" customHeight="1" x14ac:dyDescent="0.35">
      <c r="A36" s="60" t="str">
        <f>+'5-7'!A52:K52</f>
        <v>The accompanying notes on pages 14 to 60 are an integral part of these consolidated and separate financial statements.</v>
      </c>
      <c r="B36" s="59"/>
      <c r="C36" s="59"/>
      <c r="D36" s="61"/>
      <c r="E36" s="61"/>
      <c r="F36" s="147"/>
      <c r="G36" s="61"/>
      <c r="H36" s="147"/>
      <c r="I36" s="61"/>
      <c r="J36" s="61"/>
      <c r="K36" s="61"/>
      <c r="L36" s="61"/>
      <c r="M36" s="61"/>
      <c r="N36" s="61"/>
      <c r="O36" s="61"/>
      <c r="P36" s="61"/>
      <c r="Q36" s="61"/>
      <c r="R36" s="61"/>
      <c r="BT36" s="47"/>
      <c r="BU36" s="47"/>
      <c r="BV36" s="47"/>
      <c r="BW36" s="47"/>
    </row>
    <row r="37" spans="1:75" ht="14.85" customHeight="1" x14ac:dyDescent="0.35">
      <c r="F37" s="148"/>
      <c r="H37" s="148"/>
    </row>
    <row r="38" spans="1:75" ht="14.85" customHeight="1" x14ac:dyDescent="0.35">
      <c r="F38" s="46"/>
      <c r="H38" s="46"/>
    </row>
  </sheetData>
  <mergeCells count="5">
    <mergeCell ref="D6:R6"/>
    <mergeCell ref="N7:P7"/>
    <mergeCell ref="J9:L9"/>
    <mergeCell ref="A34:R34"/>
    <mergeCell ref="A35:R35"/>
  </mergeCells>
  <phoneticPr fontId="8" type="noConversion"/>
  <pageMargins left="0.4" right="0.4" top="0.5" bottom="0.6" header="0.49" footer="0.4"/>
  <pageSetup paperSize="9" firstPageNumber="11" orientation="landscape" useFirstPageNumber="1" horizontalDpi="1200" verticalDpi="1200" r:id="rId1"/>
  <headerFooter>
    <oddFooter>&amp;R&amp;"Arial,Regular"&amp;9&amp;P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C000"/>
  </sheetPr>
  <dimension ref="A1:N105"/>
  <sheetViews>
    <sheetView zoomScale="130" zoomScaleNormal="130" zoomScaleSheetLayoutView="100" workbookViewId="0">
      <selection activeCell="L11" sqref="L11"/>
    </sheetView>
  </sheetViews>
  <sheetFormatPr defaultColWidth="9.09765625" defaultRowHeight="16.149999999999999" customHeight="1" x14ac:dyDescent="0.35"/>
  <cols>
    <col min="1" max="4" width="1.3984375" style="62" customWidth="1"/>
    <col min="5" max="5" width="35.296875" style="62" customWidth="1"/>
    <col min="6" max="6" width="5.3984375" style="63" customWidth="1"/>
    <col min="7" max="7" width="0.8984375" style="62" customWidth="1"/>
    <col min="8" max="8" width="13.296875" style="75" customWidth="1"/>
    <col min="9" max="9" width="0.8984375" style="75" customWidth="1"/>
    <col min="10" max="10" width="13.296875" style="75" customWidth="1"/>
    <col min="11" max="11" width="0.8984375" style="75" customWidth="1"/>
    <col min="12" max="12" width="13.296875" style="75" customWidth="1"/>
    <col min="13" max="13" width="0.8984375" style="75" customWidth="1"/>
    <col min="14" max="14" width="13.296875" style="75" customWidth="1"/>
    <col min="15" max="16384" width="9.09765625" style="62"/>
  </cols>
  <sheetData>
    <row r="1" spans="1:14" s="114" customFormat="1" ht="16.5" customHeight="1" x14ac:dyDescent="0.35">
      <c r="A1" s="149" t="str">
        <f>+'11'!A1</f>
        <v>Hwa Fong Rubber (Thailand) Public Company Limited</v>
      </c>
      <c r="B1" s="149"/>
      <c r="C1" s="149"/>
      <c r="D1" s="149"/>
      <c r="E1" s="149"/>
      <c r="F1" s="150"/>
      <c r="H1" s="46"/>
      <c r="I1" s="46"/>
      <c r="J1" s="46"/>
      <c r="K1" s="46"/>
      <c r="L1" s="46"/>
      <c r="M1" s="46"/>
      <c r="N1" s="46"/>
    </row>
    <row r="2" spans="1:14" s="114" customFormat="1" ht="16.5" customHeight="1" x14ac:dyDescent="0.35">
      <c r="A2" s="57" t="s">
        <v>130</v>
      </c>
      <c r="B2" s="149"/>
      <c r="C2" s="149"/>
      <c r="D2" s="149"/>
      <c r="E2" s="149"/>
      <c r="F2" s="150"/>
      <c r="H2" s="46"/>
      <c r="I2" s="46"/>
      <c r="J2" s="46"/>
      <c r="K2" s="46"/>
      <c r="L2" s="46"/>
      <c r="M2" s="46"/>
      <c r="N2" s="46"/>
    </row>
    <row r="3" spans="1:14" s="114" customFormat="1" ht="16.5" customHeight="1" x14ac:dyDescent="0.35">
      <c r="A3" s="103" t="str">
        <f>+'11'!A3</f>
        <v>For the year ended 31 December 2022</v>
      </c>
      <c r="B3" s="103"/>
      <c r="C3" s="103"/>
      <c r="D3" s="103"/>
      <c r="E3" s="103"/>
      <c r="F3" s="59"/>
      <c r="G3" s="60"/>
      <c r="H3" s="61"/>
      <c r="I3" s="61"/>
      <c r="J3" s="61"/>
      <c r="K3" s="61"/>
      <c r="L3" s="61"/>
      <c r="M3" s="61"/>
      <c r="N3" s="61"/>
    </row>
    <row r="4" spans="1:14" s="86" customFormat="1" ht="16.5" customHeight="1" x14ac:dyDescent="0.35">
      <c r="F4" s="89"/>
      <c r="H4" s="87"/>
      <c r="I4" s="87"/>
      <c r="J4" s="87"/>
      <c r="K4" s="87"/>
      <c r="L4" s="87"/>
      <c r="M4" s="87"/>
      <c r="N4" s="87"/>
    </row>
    <row r="5" spans="1:14" s="86" customFormat="1" ht="16.5" customHeight="1" x14ac:dyDescent="0.35">
      <c r="F5" s="89"/>
      <c r="H5" s="87"/>
      <c r="I5" s="87"/>
      <c r="J5" s="87"/>
      <c r="K5" s="87"/>
      <c r="L5" s="87"/>
      <c r="M5" s="87"/>
      <c r="N5" s="87"/>
    </row>
    <row r="6" spans="1:14" s="86" customFormat="1" ht="16.5" customHeight="1" x14ac:dyDescent="0.35">
      <c r="F6" s="89"/>
      <c r="H6" s="185" t="s">
        <v>2</v>
      </c>
      <c r="I6" s="185"/>
      <c r="J6" s="185"/>
      <c r="K6" s="64"/>
      <c r="L6" s="191" t="s">
        <v>3</v>
      </c>
      <c r="M6" s="191"/>
      <c r="N6" s="191"/>
    </row>
    <row r="7" spans="1:14" s="86" customFormat="1" ht="16.5" customHeight="1" x14ac:dyDescent="0.35">
      <c r="F7" s="63"/>
      <c r="G7" s="62"/>
      <c r="H7" s="186" t="s">
        <v>4</v>
      </c>
      <c r="I7" s="186"/>
      <c r="J7" s="186"/>
      <c r="K7" s="64"/>
      <c r="L7" s="186" t="s">
        <v>4</v>
      </c>
      <c r="M7" s="186"/>
      <c r="N7" s="186"/>
    </row>
    <row r="8" spans="1:14" s="86" customFormat="1" ht="16.5" customHeight="1" x14ac:dyDescent="0.35">
      <c r="F8" s="63"/>
      <c r="G8" s="62"/>
      <c r="H8" s="67" t="s">
        <v>184</v>
      </c>
      <c r="I8" s="75"/>
      <c r="J8" s="67" t="s">
        <v>5</v>
      </c>
      <c r="K8" s="69"/>
      <c r="L8" s="67" t="s">
        <v>184</v>
      </c>
      <c r="M8" s="75"/>
      <c r="N8" s="67" t="s">
        <v>5</v>
      </c>
    </row>
    <row r="9" spans="1:14" ht="16.5" customHeight="1" x14ac:dyDescent="0.35">
      <c r="F9" s="70" t="s">
        <v>6</v>
      </c>
      <c r="G9" s="71"/>
      <c r="H9" s="72" t="s">
        <v>7</v>
      </c>
      <c r="I9" s="73"/>
      <c r="J9" s="72" t="s">
        <v>7</v>
      </c>
      <c r="K9" s="73"/>
      <c r="L9" s="72" t="s">
        <v>7</v>
      </c>
      <c r="M9" s="73"/>
      <c r="N9" s="72" t="s">
        <v>7</v>
      </c>
    </row>
    <row r="10" spans="1:14" ht="16.5" customHeight="1" x14ac:dyDescent="0.35">
      <c r="A10" s="66" t="s">
        <v>131</v>
      </c>
      <c r="F10" s="115"/>
      <c r="G10" s="71"/>
      <c r="H10" s="74"/>
      <c r="I10" s="73"/>
      <c r="L10" s="74"/>
    </row>
    <row r="11" spans="1:14" ht="16.5" customHeight="1" x14ac:dyDescent="0.35">
      <c r="A11" s="62" t="s">
        <v>176</v>
      </c>
      <c r="F11" s="115"/>
      <c r="G11" s="71"/>
      <c r="H11" s="151">
        <f>+'8-9'!E31</f>
        <v>836752785</v>
      </c>
      <c r="I11" s="73"/>
      <c r="J11" s="152">
        <v>561180305</v>
      </c>
      <c r="L11" s="151">
        <f>+'8-9'!I31</f>
        <v>843149497</v>
      </c>
      <c r="N11" s="152">
        <v>560163986</v>
      </c>
    </row>
    <row r="12" spans="1:14" ht="16.5" customHeight="1" x14ac:dyDescent="0.35">
      <c r="A12" s="62" t="s">
        <v>132</v>
      </c>
      <c r="C12" s="66"/>
      <c r="D12" s="66"/>
      <c r="E12" s="66"/>
      <c r="H12" s="74"/>
      <c r="K12" s="78"/>
      <c r="L12" s="77"/>
      <c r="M12" s="78"/>
      <c r="N12" s="78"/>
    </row>
    <row r="13" spans="1:14" ht="16.5" customHeight="1" x14ac:dyDescent="0.35">
      <c r="B13" s="62" t="s">
        <v>133</v>
      </c>
      <c r="C13" s="66"/>
      <c r="D13" s="66"/>
      <c r="E13" s="66"/>
      <c r="H13" s="77">
        <v>114775335</v>
      </c>
      <c r="J13" s="78">
        <v>99292848</v>
      </c>
      <c r="K13" s="78"/>
      <c r="L13" s="153">
        <v>114769835</v>
      </c>
      <c r="M13" s="78"/>
      <c r="N13" s="154">
        <v>99287348</v>
      </c>
    </row>
    <row r="14" spans="1:14" ht="16.5" customHeight="1" x14ac:dyDescent="0.35">
      <c r="B14" s="62" t="s">
        <v>198</v>
      </c>
      <c r="C14" s="66"/>
      <c r="D14" s="66"/>
      <c r="E14" s="66"/>
      <c r="F14" s="63" t="s">
        <v>206</v>
      </c>
      <c r="H14" s="77">
        <v>187816</v>
      </c>
      <c r="J14" s="78">
        <v>1431438</v>
      </c>
      <c r="K14" s="78"/>
      <c r="L14" s="153">
        <v>187816</v>
      </c>
      <c r="M14" s="78"/>
      <c r="N14" s="154">
        <v>1431438</v>
      </c>
    </row>
    <row r="15" spans="1:14" ht="16.5" customHeight="1" x14ac:dyDescent="0.35">
      <c r="B15" s="62" t="s">
        <v>199</v>
      </c>
      <c r="D15" s="66"/>
      <c r="E15" s="66"/>
      <c r="H15" s="74"/>
      <c r="L15" s="74"/>
    </row>
    <row r="16" spans="1:14" ht="16.5" customHeight="1" x14ac:dyDescent="0.35">
      <c r="C16" s="62" t="s">
        <v>169</v>
      </c>
      <c r="D16" s="66"/>
      <c r="E16" s="66"/>
      <c r="F16" s="63">
        <v>12</v>
      </c>
      <c r="H16" s="77">
        <v>2205735</v>
      </c>
      <c r="J16" s="78">
        <v>1587599</v>
      </c>
      <c r="K16" s="78"/>
      <c r="L16" s="77">
        <f>+H16</f>
        <v>2205735</v>
      </c>
      <c r="M16" s="78"/>
      <c r="N16" s="78">
        <v>1587599</v>
      </c>
    </row>
    <row r="17" spans="1:14" ht="16.5" customHeight="1" x14ac:dyDescent="0.35">
      <c r="B17" s="62" t="s">
        <v>178</v>
      </c>
      <c r="D17" s="66"/>
      <c r="E17" s="66"/>
      <c r="F17" s="63">
        <v>12</v>
      </c>
      <c r="H17" s="77">
        <v>13042147</v>
      </c>
      <c r="J17" s="78">
        <v>8211617</v>
      </c>
      <c r="K17" s="78"/>
      <c r="L17" s="77">
        <v>13042147</v>
      </c>
      <c r="M17" s="78"/>
      <c r="N17" s="78">
        <v>8211617</v>
      </c>
    </row>
    <row r="18" spans="1:14" ht="16.5" customHeight="1" x14ac:dyDescent="0.35">
      <c r="B18" s="62" t="s">
        <v>134</v>
      </c>
      <c r="C18" s="66"/>
      <c r="D18" s="66"/>
      <c r="E18" s="66"/>
      <c r="F18" s="63">
        <v>27</v>
      </c>
      <c r="H18" s="77">
        <v>-93171</v>
      </c>
      <c r="J18" s="78">
        <v>-127193</v>
      </c>
      <c r="K18" s="78"/>
      <c r="L18" s="77">
        <v>-93171</v>
      </c>
      <c r="M18" s="78"/>
      <c r="N18" s="78">
        <v>-127193</v>
      </c>
    </row>
    <row r="19" spans="1:14" ht="16.5" customHeight="1" x14ac:dyDescent="0.35">
      <c r="B19" s="62" t="s">
        <v>173</v>
      </c>
      <c r="C19" s="66"/>
      <c r="D19" s="66"/>
      <c r="E19" s="66"/>
      <c r="F19" s="63" t="s">
        <v>207</v>
      </c>
      <c r="H19" s="77">
        <v>0</v>
      </c>
      <c r="J19" s="78">
        <v>969</v>
      </c>
      <c r="K19" s="78"/>
      <c r="L19" s="77">
        <v>0</v>
      </c>
      <c r="M19" s="78"/>
      <c r="N19" s="78">
        <v>969</v>
      </c>
    </row>
    <row r="20" spans="1:14" ht="16.5" customHeight="1" x14ac:dyDescent="0.35">
      <c r="B20" s="62" t="s">
        <v>135</v>
      </c>
      <c r="D20" s="66"/>
      <c r="E20" s="66"/>
      <c r="F20" s="63">
        <v>15</v>
      </c>
      <c r="H20" s="146">
        <v>-158</v>
      </c>
      <c r="J20" s="144">
        <v>-127</v>
      </c>
      <c r="K20" s="78"/>
      <c r="L20" s="84">
        <v>0</v>
      </c>
      <c r="M20" s="78"/>
      <c r="N20" s="85">
        <v>0</v>
      </c>
    </row>
    <row r="21" spans="1:14" ht="16.5" customHeight="1" x14ac:dyDescent="0.35">
      <c r="B21" s="62" t="s">
        <v>202</v>
      </c>
      <c r="D21" s="66"/>
      <c r="E21" s="66"/>
      <c r="H21" s="146"/>
      <c r="J21" s="144"/>
      <c r="K21" s="78"/>
      <c r="L21" s="84"/>
      <c r="M21" s="78"/>
      <c r="N21" s="85"/>
    </row>
    <row r="22" spans="1:14" ht="16.5" customHeight="1" x14ac:dyDescent="0.35">
      <c r="C22" s="62" t="s">
        <v>192</v>
      </c>
      <c r="D22" s="66"/>
      <c r="E22" s="66"/>
      <c r="F22" s="63">
        <v>11</v>
      </c>
      <c r="H22" s="146">
        <f>12718540-H24</f>
        <v>12751305</v>
      </c>
      <c r="J22" s="144">
        <v>0</v>
      </c>
      <c r="K22" s="78"/>
      <c r="L22" s="84">
        <v>0</v>
      </c>
      <c r="M22" s="78"/>
      <c r="N22" s="85">
        <v>0</v>
      </c>
    </row>
    <row r="23" spans="1:14" ht="16.5" customHeight="1" x14ac:dyDescent="0.35">
      <c r="B23" s="162" t="s">
        <v>200</v>
      </c>
      <c r="C23" s="162"/>
      <c r="D23" s="162"/>
      <c r="E23" s="66"/>
      <c r="H23" s="146"/>
      <c r="J23" s="144"/>
      <c r="K23" s="78"/>
      <c r="L23" s="84"/>
      <c r="M23" s="78"/>
      <c r="N23" s="85"/>
    </row>
    <row r="24" spans="1:14" ht="16.5" customHeight="1" x14ac:dyDescent="0.35">
      <c r="B24" s="162"/>
      <c r="C24" s="162" t="s">
        <v>201</v>
      </c>
      <c r="D24" s="162"/>
      <c r="E24" s="66"/>
      <c r="H24" s="146">
        <v>-32765</v>
      </c>
      <c r="J24" s="144">
        <v>0</v>
      </c>
      <c r="K24" s="78"/>
      <c r="L24" s="84">
        <v>0</v>
      </c>
      <c r="M24" s="78"/>
      <c r="N24" s="85">
        <v>0</v>
      </c>
    </row>
    <row r="25" spans="1:14" ht="16.5" customHeight="1" x14ac:dyDescent="0.35">
      <c r="B25" s="62" t="s">
        <v>136</v>
      </c>
      <c r="C25" s="66"/>
      <c r="D25" s="66"/>
      <c r="E25" s="66"/>
      <c r="H25" s="77">
        <f>18343839+2</f>
        <v>18343841</v>
      </c>
      <c r="J25" s="78">
        <v>2849875</v>
      </c>
      <c r="K25" s="78"/>
      <c r="L25" s="84">
        <v>19537435</v>
      </c>
      <c r="M25" s="78"/>
      <c r="N25" s="85">
        <v>2627452</v>
      </c>
    </row>
    <row r="26" spans="1:14" ht="16.5" customHeight="1" x14ac:dyDescent="0.35">
      <c r="B26" s="62" t="s">
        <v>35</v>
      </c>
      <c r="C26" s="66"/>
      <c r="D26" s="66"/>
      <c r="E26" s="66"/>
      <c r="F26" s="63">
        <v>23</v>
      </c>
      <c r="H26" s="77">
        <v>6049377</v>
      </c>
      <c r="J26" s="78">
        <v>5987548</v>
      </c>
      <c r="K26" s="78"/>
      <c r="L26" s="77">
        <v>6049377</v>
      </c>
      <c r="M26" s="78"/>
      <c r="N26" s="78">
        <v>5987548</v>
      </c>
    </row>
    <row r="27" spans="1:14" ht="16.5" customHeight="1" x14ac:dyDescent="0.35">
      <c r="B27" s="62" t="s">
        <v>137</v>
      </c>
      <c r="C27" s="66"/>
      <c r="D27" s="66"/>
      <c r="E27" s="66"/>
      <c r="F27" s="63">
        <v>27</v>
      </c>
      <c r="H27" s="77">
        <v>-2224538</v>
      </c>
      <c r="J27" s="78">
        <v>-2373559</v>
      </c>
      <c r="K27" s="78"/>
      <c r="L27" s="92">
        <v>-2128177</v>
      </c>
      <c r="M27" s="78"/>
      <c r="N27" s="93">
        <v>-2295143</v>
      </c>
    </row>
    <row r="28" spans="1:14" ht="16.5" customHeight="1" x14ac:dyDescent="0.35">
      <c r="B28" s="62" t="s">
        <v>62</v>
      </c>
      <c r="C28" s="66"/>
      <c r="D28" s="66"/>
      <c r="E28" s="66"/>
      <c r="H28" s="77">
        <v>631002</v>
      </c>
      <c r="J28" s="78">
        <v>1342997</v>
      </c>
      <c r="K28" s="78"/>
      <c r="L28" s="153">
        <v>631002</v>
      </c>
      <c r="M28" s="78"/>
      <c r="N28" s="154">
        <v>1342997</v>
      </c>
    </row>
    <row r="29" spans="1:14" ht="16.5" customHeight="1" x14ac:dyDescent="0.35">
      <c r="B29" s="62" t="s">
        <v>138</v>
      </c>
      <c r="C29" s="66"/>
      <c r="D29" s="66"/>
      <c r="E29" s="66"/>
      <c r="F29" s="63">
        <v>27</v>
      </c>
      <c r="H29" s="77">
        <v>-2040983</v>
      </c>
      <c r="J29" s="78">
        <v>-350828</v>
      </c>
      <c r="K29" s="78"/>
      <c r="L29" s="92">
        <v>0</v>
      </c>
      <c r="M29" s="78"/>
      <c r="N29" s="93">
        <v>0</v>
      </c>
    </row>
    <row r="30" spans="1:14" ht="16.5" customHeight="1" x14ac:dyDescent="0.35">
      <c r="A30" s="66" t="s">
        <v>139</v>
      </c>
      <c r="C30" s="66"/>
      <c r="D30" s="66"/>
      <c r="E30" s="66"/>
      <c r="H30" s="74"/>
      <c r="L30" s="77"/>
      <c r="N30" s="78"/>
    </row>
    <row r="31" spans="1:14" ht="16.5" customHeight="1" x14ac:dyDescent="0.35">
      <c r="B31" s="62" t="s">
        <v>140</v>
      </c>
      <c r="C31" s="66"/>
      <c r="D31" s="66"/>
      <c r="E31" s="66"/>
      <c r="H31" s="77">
        <v>224318299</v>
      </c>
      <c r="J31" s="78">
        <v>-202680972</v>
      </c>
      <c r="K31" s="78"/>
      <c r="L31" s="153">
        <v>223638652</v>
      </c>
      <c r="M31" s="78"/>
      <c r="N31" s="154">
        <v>-203330003</v>
      </c>
    </row>
    <row r="32" spans="1:14" ht="16.5" customHeight="1" x14ac:dyDescent="0.35">
      <c r="B32" s="62" t="s">
        <v>141</v>
      </c>
      <c r="C32" s="66"/>
      <c r="D32" s="66"/>
      <c r="E32" s="66"/>
      <c r="H32" s="77">
        <v>264024153</v>
      </c>
      <c r="J32" s="78">
        <v>-445395657</v>
      </c>
      <c r="K32" s="78"/>
      <c r="L32" s="153">
        <v>265304975</v>
      </c>
      <c r="M32" s="78"/>
      <c r="N32" s="154">
        <v>-447161577</v>
      </c>
    </row>
    <row r="33" spans="1:14" ht="16.5" customHeight="1" x14ac:dyDescent="0.35">
      <c r="B33" s="62" t="s">
        <v>142</v>
      </c>
      <c r="C33" s="66"/>
      <c r="D33" s="66"/>
      <c r="E33" s="66"/>
      <c r="H33" s="77">
        <f>16100014-1</f>
        <v>16100013</v>
      </c>
      <c r="J33" s="78">
        <v>-15105324</v>
      </c>
      <c r="K33" s="78"/>
      <c r="L33" s="153">
        <f>16437796-1</f>
        <v>16437795</v>
      </c>
      <c r="M33" s="78"/>
      <c r="N33" s="154">
        <v>-14609153</v>
      </c>
    </row>
    <row r="34" spans="1:14" ht="16.5" customHeight="1" x14ac:dyDescent="0.35">
      <c r="B34" s="62" t="s">
        <v>143</v>
      </c>
      <c r="C34" s="66"/>
      <c r="D34" s="66"/>
      <c r="E34" s="66"/>
      <c r="H34" s="84">
        <v>-67600</v>
      </c>
      <c r="J34" s="85">
        <v>-48807</v>
      </c>
      <c r="K34" s="78"/>
      <c r="L34" s="84">
        <v>-67600</v>
      </c>
      <c r="M34" s="78"/>
      <c r="N34" s="85">
        <v>-48807</v>
      </c>
    </row>
    <row r="35" spans="1:14" ht="16.5" customHeight="1" x14ac:dyDescent="0.35">
      <c r="B35" s="62" t="s">
        <v>30</v>
      </c>
      <c r="C35" s="66"/>
      <c r="D35" s="66"/>
      <c r="E35" s="66"/>
      <c r="H35" s="77">
        <v>-250554746</v>
      </c>
      <c r="J35" s="78">
        <v>184064691</v>
      </c>
      <c r="K35" s="78"/>
      <c r="L35" s="92">
        <v>-250835089</v>
      </c>
      <c r="M35" s="78"/>
      <c r="N35" s="93">
        <v>184550415</v>
      </c>
    </row>
    <row r="36" spans="1:14" s="86" customFormat="1" ht="16.5" customHeight="1" x14ac:dyDescent="0.35">
      <c r="B36" s="86" t="s">
        <v>210</v>
      </c>
      <c r="C36" s="97"/>
      <c r="D36" s="97"/>
      <c r="E36" s="97"/>
      <c r="F36" s="89"/>
      <c r="H36" s="81">
        <v>7458293</v>
      </c>
      <c r="I36" s="87"/>
      <c r="J36" s="82">
        <v>3930306</v>
      </c>
      <c r="K36" s="82"/>
      <c r="L36" s="92">
        <v>7458293</v>
      </c>
      <c r="M36" s="82"/>
      <c r="N36" s="93">
        <v>3930306</v>
      </c>
    </row>
    <row r="37" spans="1:14" s="86" customFormat="1" ht="16.5" customHeight="1" x14ac:dyDescent="0.35">
      <c r="B37" s="86" t="s">
        <v>144</v>
      </c>
      <c r="C37" s="97"/>
      <c r="D37" s="97"/>
      <c r="E37" s="97"/>
      <c r="F37" s="89"/>
      <c r="H37" s="81">
        <v>-1002800</v>
      </c>
      <c r="I37" s="87"/>
      <c r="J37" s="82">
        <v>-123024</v>
      </c>
      <c r="K37" s="82"/>
      <c r="L37" s="92">
        <v>-1003556</v>
      </c>
      <c r="M37" s="82"/>
      <c r="N37" s="93">
        <v>-122323</v>
      </c>
    </row>
    <row r="38" spans="1:14" ht="16.5" customHeight="1" x14ac:dyDescent="0.35">
      <c r="B38" s="62" t="s">
        <v>145</v>
      </c>
      <c r="C38" s="66"/>
      <c r="D38" s="66"/>
      <c r="E38" s="66"/>
      <c r="F38" s="63">
        <v>23</v>
      </c>
      <c r="H38" s="79">
        <v>-6879728</v>
      </c>
      <c r="I38" s="87"/>
      <c r="J38" s="80">
        <v>-2843636</v>
      </c>
      <c r="K38" s="82"/>
      <c r="L38" s="135">
        <v>-6879728</v>
      </c>
      <c r="M38" s="82"/>
      <c r="N38" s="127">
        <v>-2843636</v>
      </c>
    </row>
    <row r="39" spans="1:14" ht="16.5" customHeight="1" x14ac:dyDescent="0.35">
      <c r="H39" s="81"/>
      <c r="I39" s="87"/>
      <c r="J39" s="82"/>
      <c r="K39" s="82"/>
      <c r="L39" s="81"/>
      <c r="M39" s="82"/>
      <c r="N39" s="82"/>
    </row>
    <row r="40" spans="1:14" ht="16.5" customHeight="1" x14ac:dyDescent="0.35">
      <c r="A40" s="62" t="s">
        <v>146</v>
      </c>
      <c r="C40" s="66"/>
      <c r="D40" s="66"/>
      <c r="E40" s="66"/>
      <c r="H40" s="77">
        <f>SUM(H11:H38)</f>
        <v>1253743612</v>
      </c>
      <c r="I40" s="62"/>
      <c r="J40" s="78">
        <f>SUM(J11:J38)</f>
        <v>200831066</v>
      </c>
      <c r="K40" s="62"/>
      <c r="L40" s="77">
        <f>SUM(L11:L38)</f>
        <v>1251405238</v>
      </c>
      <c r="M40" s="62"/>
      <c r="N40" s="78">
        <f>SUM(N11:N38)</f>
        <v>198583840</v>
      </c>
    </row>
    <row r="41" spans="1:14" ht="16.5" customHeight="1" x14ac:dyDescent="0.35">
      <c r="B41" s="62" t="s">
        <v>147</v>
      </c>
      <c r="C41" s="66"/>
      <c r="D41" s="66"/>
      <c r="E41" s="66"/>
      <c r="H41" s="77">
        <v>-592384</v>
      </c>
      <c r="I41" s="62"/>
      <c r="J41" s="78">
        <v>-15150</v>
      </c>
      <c r="K41" s="62"/>
      <c r="L41" s="77">
        <v>-592384</v>
      </c>
      <c r="M41" s="62"/>
      <c r="N41" s="78">
        <v>-15150</v>
      </c>
    </row>
    <row r="42" spans="1:14" ht="16.5" customHeight="1" x14ac:dyDescent="0.35">
      <c r="B42" s="62" t="s">
        <v>148</v>
      </c>
      <c r="C42" s="66"/>
      <c r="D42" s="66"/>
      <c r="E42" s="66"/>
      <c r="H42" s="79">
        <f>-99763571+1</f>
        <v>-99763570</v>
      </c>
      <c r="J42" s="80">
        <v>-109265728</v>
      </c>
      <c r="K42" s="82"/>
      <c r="L42" s="79">
        <f>-99763571+1</f>
        <v>-99763570</v>
      </c>
      <c r="M42" s="82"/>
      <c r="N42" s="80">
        <v>-109265728</v>
      </c>
    </row>
    <row r="43" spans="1:14" ht="16.5" customHeight="1" x14ac:dyDescent="0.35">
      <c r="H43" s="81"/>
      <c r="I43" s="87"/>
      <c r="J43" s="82"/>
      <c r="K43" s="82"/>
      <c r="L43" s="81"/>
      <c r="M43" s="82"/>
      <c r="N43" s="82"/>
    </row>
    <row r="44" spans="1:14" ht="16.5" customHeight="1" x14ac:dyDescent="0.35">
      <c r="A44" s="62" t="s">
        <v>149</v>
      </c>
      <c r="C44" s="66"/>
      <c r="D44" s="66"/>
      <c r="E44" s="66"/>
      <c r="H44" s="79">
        <f>SUM(H40:H42)</f>
        <v>1153387658</v>
      </c>
      <c r="J44" s="80">
        <f>SUM(J40:J42)</f>
        <v>91550188</v>
      </c>
      <c r="K44" s="82"/>
      <c r="L44" s="79">
        <f>SUM(L40:L42)</f>
        <v>1151049284</v>
      </c>
      <c r="M44" s="82"/>
      <c r="N44" s="80">
        <f>SUM(N40:N42)</f>
        <v>89302962</v>
      </c>
    </row>
    <row r="45" spans="1:14" ht="16.5" customHeight="1" x14ac:dyDescent="0.35">
      <c r="C45" s="66"/>
      <c r="D45" s="66"/>
      <c r="E45" s="66"/>
      <c r="H45" s="82"/>
      <c r="J45" s="82"/>
      <c r="K45" s="82"/>
      <c r="L45" s="82"/>
      <c r="M45" s="82"/>
      <c r="N45" s="82"/>
    </row>
    <row r="46" spans="1:14" ht="16.5" customHeight="1" x14ac:dyDescent="0.35">
      <c r="C46" s="66"/>
      <c r="D46" s="66"/>
      <c r="E46" s="66"/>
      <c r="H46" s="82"/>
      <c r="J46" s="82"/>
      <c r="K46" s="82"/>
      <c r="L46" s="82"/>
      <c r="M46" s="82"/>
      <c r="N46" s="82"/>
    </row>
    <row r="47" spans="1:14" ht="17.25" customHeight="1" x14ac:dyDescent="0.35">
      <c r="C47" s="66"/>
      <c r="D47" s="66"/>
      <c r="E47" s="66"/>
      <c r="H47" s="82"/>
      <c r="J47" s="82"/>
      <c r="K47" s="82"/>
      <c r="L47" s="82"/>
      <c r="M47" s="82"/>
      <c r="N47" s="82"/>
    </row>
    <row r="48" spans="1:14" ht="16.5" customHeight="1" x14ac:dyDescent="0.35">
      <c r="C48" s="66"/>
      <c r="D48" s="66"/>
      <c r="E48" s="66"/>
      <c r="H48" s="82"/>
      <c r="J48" s="82"/>
      <c r="K48" s="82"/>
      <c r="L48" s="82"/>
      <c r="M48" s="82"/>
      <c r="N48" s="82"/>
    </row>
    <row r="49" spans="1:14" s="47" customFormat="1" ht="16.5" customHeight="1" x14ac:dyDescent="0.35">
      <c r="C49" s="56"/>
      <c r="D49" s="56"/>
      <c r="E49" s="187" t="s">
        <v>27</v>
      </c>
      <c r="F49" s="187"/>
      <c r="G49" s="187"/>
      <c r="H49" s="187"/>
      <c r="I49" s="187"/>
      <c r="J49" s="187"/>
      <c r="K49" s="187"/>
      <c r="L49" s="187"/>
      <c r="M49" s="187"/>
      <c r="N49" s="187"/>
    </row>
    <row r="50" spans="1:14" ht="16.5" customHeight="1" x14ac:dyDescent="0.35">
      <c r="C50" s="66"/>
      <c r="D50" s="66"/>
      <c r="E50" s="66"/>
      <c r="H50" s="82"/>
      <c r="J50" s="82"/>
      <c r="K50" s="82"/>
      <c r="L50" s="82"/>
      <c r="M50" s="82"/>
      <c r="N50" s="82"/>
    </row>
    <row r="51" spans="1:14" ht="6" customHeight="1" x14ac:dyDescent="0.35"/>
    <row r="52" spans="1:14" s="47" customFormat="1" ht="22.35" customHeight="1" x14ac:dyDescent="0.35">
      <c r="A52" s="190" t="str">
        <f>+'5-7'!A52:K52</f>
        <v>The accompanying notes on pages 14 to 60 are an integral part of these consolidated and separate financial statements.</v>
      </c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</row>
    <row r="53" spans="1:14" s="47" customFormat="1" ht="16.5" customHeight="1" x14ac:dyDescent="0.35">
      <c r="A53" s="149" t="str">
        <f>A1</f>
        <v>Hwa Fong Rubber (Thailand) Public Company Limited</v>
      </c>
      <c r="B53" s="149"/>
      <c r="C53" s="149"/>
      <c r="D53" s="149"/>
      <c r="E53" s="149"/>
      <c r="F53" s="150"/>
      <c r="G53" s="114"/>
      <c r="H53" s="46"/>
      <c r="I53" s="46"/>
      <c r="J53" s="46"/>
      <c r="K53" s="46"/>
      <c r="L53" s="46"/>
      <c r="M53" s="46"/>
      <c r="N53" s="46"/>
    </row>
    <row r="54" spans="1:14" s="47" customFormat="1" ht="16.5" customHeight="1" x14ac:dyDescent="0.35">
      <c r="A54" s="57" t="str">
        <f>A2</f>
        <v xml:space="preserve">Statements of Cash Flows  </v>
      </c>
      <c r="B54" s="149"/>
      <c r="C54" s="149"/>
      <c r="D54" s="149"/>
      <c r="E54" s="149"/>
      <c r="F54" s="150"/>
      <c r="G54" s="114"/>
      <c r="H54" s="46"/>
      <c r="I54" s="46"/>
      <c r="J54" s="46"/>
      <c r="K54" s="46"/>
      <c r="L54" s="46"/>
      <c r="M54" s="46"/>
      <c r="N54" s="46"/>
    </row>
    <row r="55" spans="1:14" s="47" customFormat="1" ht="16.5" customHeight="1" x14ac:dyDescent="0.35">
      <c r="A55" s="103" t="str">
        <f>A3</f>
        <v>For the year ended 31 December 2022</v>
      </c>
      <c r="B55" s="103"/>
      <c r="C55" s="103"/>
      <c r="D55" s="103"/>
      <c r="E55" s="103"/>
      <c r="F55" s="59"/>
      <c r="G55" s="60"/>
      <c r="H55" s="61"/>
      <c r="I55" s="61"/>
      <c r="J55" s="61"/>
      <c r="K55" s="61"/>
      <c r="L55" s="61"/>
      <c r="M55" s="61"/>
      <c r="N55" s="61"/>
    </row>
    <row r="56" spans="1:14" ht="16.5" customHeight="1" x14ac:dyDescent="0.35">
      <c r="A56" s="86"/>
      <c r="B56" s="86"/>
      <c r="C56" s="86"/>
      <c r="D56" s="86"/>
      <c r="E56" s="86"/>
      <c r="F56" s="89"/>
      <c r="G56" s="86"/>
      <c r="H56" s="87"/>
      <c r="I56" s="87"/>
      <c r="J56" s="87"/>
      <c r="K56" s="87"/>
      <c r="L56" s="87"/>
      <c r="M56" s="87"/>
      <c r="N56" s="87"/>
    </row>
    <row r="57" spans="1:14" ht="16.5" customHeight="1" x14ac:dyDescent="0.35">
      <c r="A57" s="86"/>
      <c r="B57" s="86"/>
      <c r="C57" s="86"/>
      <c r="D57" s="86"/>
      <c r="E57" s="86"/>
      <c r="F57" s="89"/>
      <c r="G57" s="86"/>
      <c r="H57" s="87"/>
      <c r="I57" s="87"/>
      <c r="J57" s="87"/>
      <c r="K57" s="87"/>
      <c r="L57" s="87"/>
      <c r="M57" s="87"/>
      <c r="N57" s="87"/>
    </row>
    <row r="58" spans="1:14" s="86" customFormat="1" ht="15.95" customHeight="1" x14ac:dyDescent="0.35">
      <c r="F58" s="89"/>
      <c r="H58" s="185" t="s">
        <v>2</v>
      </c>
      <c r="I58" s="185"/>
      <c r="J58" s="185"/>
      <c r="K58" s="64"/>
      <c r="L58" s="191" t="s">
        <v>3</v>
      </c>
      <c r="M58" s="191"/>
      <c r="N58" s="191"/>
    </row>
    <row r="59" spans="1:14" s="86" customFormat="1" ht="15.95" customHeight="1" x14ac:dyDescent="0.35">
      <c r="F59" s="63"/>
      <c r="G59" s="62"/>
      <c r="H59" s="186" t="s">
        <v>4</v>
      </c>
      <c r="I59" s="186"/>
      <c r="J59" s="186"/>
      <c r="K59" s="64"/>
      <c r="L59" s="186" t="s">
        <v>4</v>
      </c>
      <c r="M59" s="186"/>
      <c r="N59" s="186"/>
    </row>
    <row r="60" spans="1:14" s="86" customFormat="1" ht="15.95" customHeight="1" x14ac:dyDescent="0.35">
      <c r="F60" s="89"/>
      <c r="G60" s="62"/>
      <c r="H60" s="67" t="s">
        <v>184</v>
      </c>
      <c r="I60" s="75"/>
      <c r="J60" s="67" t="s">
        <v>5</v>
      </c>
      <c r="K60" s="69"/>
      <c r="L60" s="67" t="s">
        <v>184</v>
      </c>
      <c r="M60" s="75"/>
      <c r="N60" s="67" t="s">
        <v>5</v>
      </c>
    </row>
    <row r="61" spans="1:14" ht="15.95" customHeight="1" x14ac:dyDescent="0.35">
      <c r="F61" s="70" t="s">
        <v>6</v>
      </c>
      <c r="G61" s="71"/>
      <c r="H61" s="72" t="s">
        <v>7</v>
      </c>
      <c r="I61" s="73"/>
      <c r="J61" s="72" t="s">
        <v>7</v>
      </c>
      <c r="K61" s="73"/>
      <c r="L61" s="72" t="s">
        <v>7</v>
      </c>
      <c r="M61" s="73"/>
      <c r="N61" s="72" t="s">
        <v>7</v>
      </c>
    </row>
    <row r="62" spans="1:14" ht="15.95" customHeight="1" x14ac:dyDescent="0.35">
      <c r="A62" s="66" t="s">
        <v>150</v>
      </c>
      <c r="B62" s="66"/>
      <c r="C62" s="66"/>
      <c r="D62" s="66"/>
      <c r="E62" s="66"/>
      <c r="F62" s="89"/>
      <c r="H62" s="81"/>
      <c r="J62" s="82"/>
      <c r="K62" s="82"/>
      <c r="L62" s="81"/>
      <c r="M62" s="82"/>
      <c r="N62" s="82"/>
    </row>
    <row r="63" spans="1:14" ht="15.95" customHeight="1" x14ac:dyDescent="0.35">
      <c r="A63" s="162" t="s">
        <v>213</v>
      </c>
      <c r="B63" s="163"/>
      <c r="C63" s="66"/>
      <c r="D63" s="66"/>
      <c r="E63" s="66"/>
      <c r="F63" s="89"/>
      <c r="H63" s="77"/>
      <c r="J63" s="78"/>
      <c r="K63" s="82"/>
      <c r="L63" s="77"/>
      <c r="N63" s="78"/>
    </row>
    <row r="64" spans="1:14" ht="15.95" customHeight="1" x14ac:dyDescent="0.35">
      <c r="A64" s="164"/>
      <c r="B64" s="162" t="s">
        <v>162</v>
      </c>
      <c r="C64" s="66"/>
      <c r="D64" s="66"/>
      <c r="E64" s="66"/>
      <c r="F64" s="89"/>
      <c r="H64" s="77">
        <v>-189478</v>
      </c>
      <c r="J64" s="78">
        <v>-30099271</v>
      </c>
      <c r="K64" s="82"/>
      <c r="L64" s="77">
        <v>-189478</v>
      </c>
      <c r="N64" s="78">
        <v>-30099271</v>
      </c>
    </row>
    <row r="65" spans="1:14" ht="15.95" customHeight="1" x14ac:dyDescent="0.35">
      <c r="A65" s="164" t="s">
        <v>194</v>
      </c>
      <c r="B65" s="162"/>
      <c r="C65" s="66"/>
      <c r="D65" s="66"/>
      <c r="E65" s="66"/>
      <c r="F65" s="89"/>
      <c r="H65" s="77">
        <v>0</v>
      </c>
      <c r="J65" s="78">
        <v>0</v>
      </c>
      <c r="K65" s="82"/>
      <c r="L65" s="77">
        <v>-100000000</v>
      </c>
      <c r="N65" s="78">
        <v>0</v>
      </c>
    </row>
    <row r="66" spans="1:14" ht="15.95" customHeight="1" x14ac:dyDescent="0.35">
      <c r="A66" s="164" t="s">
        <v>195</v>
      </c>
      <c r="B66" s="162"/>
      <c r="C66" s="66"/>
      <c r="D66" s="66"/>
      <c r="E66" s="66"/>
      <c r="F66" s="89"/>
      <c r="H66" s="77"/>
      <c r="J66" s="78"/>
      <c r="K66" s="82"/>
      <c r="L66" s="77"/>
      <c r="N66" s="78"/>
    </row>
    <row r="67" spans="1:14" ht="15.95" customHeight="1" x14ac:dyDescent="0.35">
      <c r="A67" s="164"/>
      <c r="B67" s="162" t="s">
        <v>196</v>
      </c>
      <c r="C67" s="66"/>
      <c r="D67" s="66"/>
      <c r="E67" s="66"/>
      <c r="F67" s="89">
        <v>11</v>
      </c>
      <c r="H67" s="77">
        <f>-98416499+1</f>
        <v>-98416498</v>
      </c>
      <c r="J67" s="78">
        <v>0</v>
      </c>
      <c r="K67" s="82"/>
      <c r="L67" s="77">
        <v>0</v>
      </c>
      <c r="N67" s="78">
        <v>0</v>
      </c>
    </row>
    <row r="68" spans="1:14" ht="15.95" customHeight="1" x14ac:dyDescent="0.35">
      <c r="A68" s="164" t="s">
        <v>203</v>
      </c>
      <c r="B68" s="162"/>
      <c r="C68" s="66"/>
      <c r="D68" s="66"/>
      <c r="E68" s="66"/>
      <c r="F68" s="89"/>
      <c r="H68" s="77"/>
      <c r="J68" s="78"/>
      <c r="K68" s="82"/>
      <c r="L68" s="77"/>
      <c r="N68" s="78"/>
    </row>
    <row r="69" spans="1:14" ht="15.95" customHeight="1" x14ac:dyDescent="0.35">
      <c r="A69" s="164"/>
      <c r="B69" s="162" t="s">
        <v>196</v>
      </c>
      <c r="C69" s="66"/>
      <c r="D69" s="66"/>
      <c r="E69" s="66"/>
      <c r="F69" s="89"/>
      <c r="H69" s="77">
        <v>316535</v>
      </c>
      <c r="J69" s="78">
        <v>0</v>
      </c>
      <c r="K69" s="82"/>
      <c r="L69" s="77">
        <v>0</v>
      </c>
      <c r="N69" s="78">
        <v>0</v>
      </c>
    </row>
    <row r="70" spans="1:14" ht="15.95" customHeight="1" x14ac:dyDescent="0.35">
      <c r="A70" s="62" t="s">
        <v>151</v>
      </c>
      <c r="F70" s="89"/>
      <c r="H70" s="74">
        <f>-68255608-H71</f>
        <v>-68128208</v>
      </c>
      <c r="J70" s="75">
        <v>-130038613</v>
      </c>
      <c r="K70" s="82"/>
      <c r="L70" s="74">
        <f>-68255608-L71</f>
        <v>-68128208</v>
      </c>
      <c r="M70" s="82"/>
      <c r="N70" s="75">
        <v>-130038613</v>
      </c>
    </row>
    <row r="71" spans="1:14" ht="15.95" customHeight="1" x14ac:dyDescent="0.35">
      <c r="A71" s="62" t="s">
        <v>152</v>
      </c>
      <c r="F71" s="89"/>
      <c r="H71" s="74">
        <v>-127400</v>
      </c>
      <c r="J71" s="75">
        <v>-412627</v>
      </c>
      <c r="K71" s="82"/>
      <c r="L71" s="74">
        <v>-127400</v>
      </c>
      <c r="M71" s="82"/>
      <c r="N71" s="75">
        <v>-412627</v>
      </c>
    </row>
    <row r="72" spans="1:14" ht="15.95" customHeight="1" x14ac:dyDescent="0.35">
      <c r="A72" s="62" t="s">
        <v>153</v>
      </c>
      <c r="F72" s="89"/>
      <c r="H72" s="77">
        <f>683966</f>
        <v>683966</v>
      </c>
      <c r="J72" s="78">
        <v>198478</v>
      </c>
      <c r="K72" s="82"/>
      <c r="L72" s="92">
        <f>683966</f>
        <v>683966</v>
      </c>
      <c r="M72" s="82"/>
      <c r="N72" s="93">
        <v>198478</v>
      </c>
    </row>
    <row r="73" spans="1:14" ht="15.95" customHeight="1" x14ac:dyDescent="0.35">
      <c r="A73" s="62" t="s">
        <v>154</v>
      </c>
      <c r="F73" s="89"/>
      <c r="H73" s="77">
        <v>2319250</v>
      </c>
      <c r="J73" s="78">
        <v>2340154</v>
      </c>
      <c r="K73" s="82"/>
      <c r="L73" s="92">
        <v>2222889</v>
      </c>
      <c r="M73" s="82"/>
      <c r="N73" s="93">
        <v>2261738</v>
      </c>
    </row>
    <row r="74" spans="1:14" ht="15.95" customHeight="1" x14ac:dyDescent="0.35">
      <c r="A74" s="62" t="s">
        <v>155</v>
      </c>
      <c r="F74" s="89">
        <v>27</v>
      </c>
      <c r="H74" s="90">
        <v>2040983</v>
      </c>
      <c r="I74" s="87"/>
      <c r="J74" s="91">
        <v>350828</v>
      </c>
      <c r="K74" s="87"/>
      <c r="L74" s="135">
        <v>0</v>
      </c>
      <c r="M74" s="87"/>
      <c r="N74" s="127">
        <v>0</v>
      </c>
    </row>
    <row r="75" spans="1:14" ht="15.95" customHeight="1" x14ac:dyDescent="0.35">
      <c r="H75" s="81"/>
      <c r="J75" s="82"/>
      <c r="K75" s="82"/>
      <c r="L75" s="81"/>
      <c r="M75" s="82"/>
      <c r="N75" s="82"/>
    </row>
    <row r="76" spans="1:14" ht="15.95" customHeight="1" x14ac:dyDescent="0.35">
      <c r="A76" s="62" t="s">
        <v>156</v>
      </c>
      <c r="H76" s="79">
        <f>SUM(H63:H74)</f>
        <v>-161500850</v>
      </c>
      <c r="J76" s="80">
        <f>SUM(J63:J74)</f>
        <v>-157661051</v>
      </c>
      <c r="K76" s="82"/>
      <c r="L76" s="79">
        <f>SUM(L63:L74)</f>
        <v>-165538231</v>
      </c>
      <c r="M76" s="82"/>
      <c r="N76" s="80">
        <f>SUM(N63:N74)</f>
        <v>-158090295</v>
      </c>
    </row>
    <row r="77" spans="1:14" ht="15.95" customHeight="1" x14ac:dyDescent="0.35">
      <c r="H77" s="81"/>
      <c r="J77" s="82"/>
      <c r="K77" s="82"/>
      <c r="L77" s="81"/>
      <c r="M77" s="82"/>
      <c r="N77" s="82"/>
    </row>
    <row r="78" spans="1:14" ht="15.95" customHeight="1" x14ac:dyDescent="0.35">
      <c r="A78" s="66" t="s">
        <v>157</v>
      </c>
      <c r="B78" s="66"/>
      <c r="C78" s="66"/>
      <c r="D78" s="66"/>
      <c r="E78" s="66"/>
      <c r="H78" s="81"/>
      <c r="J78" s="82"/>
      <c r="K78" s="82"/>
      <c r="L78" s="81"/>
      <c r="M78" s="82"/>
      <c r="N78" s="82"/>
    </row>
    <row r="79" spans="1:14" ht="15.95" customHeight="1" x14ac:dyDescent="0.35">
      <c r="A79" s="62" t="s">
        <v>119</v>
      </c>
      <c r="H79" s="81">
        <v>-279772565</v>
      </c>
      <c r="J79" s="82">
        <v>-207390946</v>
      </c>
      <c r="K79" s="82"/>
      <c r="L79" s="81">
        <v>-279772565</v>
      </c>
      <c r="M79" s="82"/>
      <c r="N79" s="82">
        <v>-207390946</v>
      </c>
    </row>
    <row r="80" spans="1:14" ht="15.95" customHeight="1" x14ac:dyDescent="0.35">
      <c r="A80" s="62" t="s">
        <v>180</v>
      </c>
      <c r="H80" s="81">
        <v>0</v>
      </c>
      <c r="J80" s="82">
        <v>-5754018</v>
      </c>
      <c r="K80" s="82"/>
      <c r="L80" s="81">
        <v>0</v>
      </c>
      <c r="M80" s="82"/>
      <c r="N80" s="82">
        <v>-5754018</v>
      </c>
    </row>
    <row r="81" spans="1:14" ht="15.95" customHeight="1" x14ac:dyDescent="0.35">
      <c r="A81" s="62" t="s">
        <v>181</v>
      </c>
      <c r="F81" s="180">
        <v>20</v>
      </c>
      <c r="H81" s="90">
        <v>-432000</v>
      </c>
      <c r="J81" s="91">
        <v>-432000</v>
      </c>
      <c r="K81" s="82"/>
      <c r="L81" s="155">
        <v>-432000</v>
      </c>
      <c r="M81" s="82"/>
      <c r="N81" s="156">
        <v>-432000</v>
      </c>
    </row>
    <row r="82" spans="1:14" ht="15.95" customHeight="1" x14ac:dyDescent="0.35">
      <c r="H82" s="81"/>
      <c r="I82" s="87"/>
      <c r="J82" s="82"/>
      <c r="K82" s="82"/>
      <c r="L82" s="81"/>
      <c r="M82" s="82"/>
      <c r="N82" s="82"/>
    </row>
    <row r="83" spans="1:14" ht="15.95" customHeight="1" x14ac:dyDescent="0.35">
      <c r="A83" s="62" t="s">
        <v>158</v>
      </c>
      <c r="H83" s="79">
        <f>SUM(H79:H82)</f>
        <v>-280204565</v>
      </c>
      <c r="I83" s="87"/>
      <c r="J83" s="80">
        <f>SUM(J79:J82)</f>
        <v>-213576964</v>
      </c>
      <c r="K83" s="82"/>
      <c r="L83" s="79">
        <f>SUM(L79:L82)</f>
        <v>-280204565</v>
      </c>
      <c r="M83" s="82"/>
      <c r="N83" s="80">
        <f>SUM(N79:N82)</f>
        <v>-213576964</v>
      </c>
    </row>
    <row r="84" spans="1:14" ht="15.95" customHeight="1" x14ac:dyDescent="0.35">
      <c r="H84" s="81"/>
      <c r="J84" s="82"/>
      <c r="K84" s="82"/>
      <c r="L84" s="81"/>
      <c r="M84" s="82"/>
      <c r="N84" s="82"/>
    </row>
    <row r="85" spans="1:14" ht="15.95" customHeight="1" x14ac:dyDescent="0.35">
      <c r="A85" s="66" t="s">
        <v>174</v>
      </c>
      <c r="H85" s="81">
        <f>+H44+H76+H83</f>
        <v>711682243</v>
      </c>
      <c r="J85" s="82">
        <v>-279687827</v>
      </c>
      <c r="K85" s="82"/>
      <c r="L85" s="81">
        <f>+L44+L76+L83</f>
        <v>705306488</v>
      </c>
      <c r="M85" s="82"/>
      <c r="N85" s="82">
        <v>-282364297</v>
      </c>
    </row>
    <row r="86" spans="1:14" ht="15.95" customHeight="1" x14ac:dyDescent="0.35">
      <c r="A86" s="62" t="s">
        <v>159</v>
      </c>
      <c r="H86" s="81">
        <f>+J89</f>
        <v>672848670</v>
      </c>
      <c r="I86" s="87"/>
      <c r="J86" s="82">
        <v>946511930</v>
      </c>
      <c r="K86" s="82"/>
      <c r="L86" s="81">
        <f>+N89</f>
        <v>581261488</v>
      </c>
      <c r="M86" s="82"/>
      <c r="N86" s="82">
        <v>863994670</v>
      </c>
    </row>
    <row r="87" spans="1:14" ht="15.95" customHeight="1" x14ac:dyDescent="0.35">
      <c r="A87" s="62" t="s">
        <v>168</v>
      </c>
      <c r="H87" s="79">
        <f>-16284726-3</f>
        <v>-16284729</v>
      </c>
      <c r="J87" s="80">
        <v>6024567</v>
      </c>
      <c r="K87" s="82"/>
      <c r="L87" s="90">
        <v>-13175012</v>
      </c>
      <c r="M87" s="82"/>
      <c r="N87" s="91">
        <v>-368885</v>
      </c>
    </row>
    <row r="88" spans="1:14" ht="15.95" customHeight="1" x14ac:dyDescent="0.35">
      <c r="H88" s="81"/>
      <c r="J88" s="82"/>
      <c r="K88" s="82"/>
      <c r="L88" s="81"/>
      <c r="M88" s="82"/>
      <c r="N88" s="82"/>
    </row>
    <row r="89" spans="1:14" ht="15.95" customHeight="1" thickBot="1" x14ac:dyDescent="0.4">
      <c r="A89" s="66" t="s">
        <v>160</v>
      </c>
      <c r="B89" s="66"/>
      <c r="H89" s="108">
        <f>SUM(H85:H87)</f>
        <v>1368246184</v>
      </c>
      <c r="J89" s="109">
        <f>SUM(J85:J87)</f>
        <v>672848670</v>
      </c>
      <c r="K89" s="78"/>
      <c r="L89" s="108">
        <f>SUM(L85:L87)</f>
        <v>1273392964</v>
      </c>
      <c r="M89" s="78"/>
      <c r="N89" s="109">
        <f>SUM(N85:N87)</f>
        <v>581261488</v>
      </c>
    </row>
    <row r="90" spans="1:14" ht="15.95" customHeight="1" thickTop="1" x14ac:dyDescent="0.35">
      <c r="H90" s="157"/>
      <c r="J90" s="166"/>
      <c r="L90" s="157"/>
      <c r="N90" s="166"/>
    </row>
    <row r="91" spans="1:14" ht="15.95" customHeight="1" x14ac:dyDescent="0.35">
      <c r="A91" s="66" t="s">
        <v>161</v>
      </c>
      <c r="H91" s="157"/>
      <c r="J91" s="166"/>
      <c r="L91" s="157"/>
      <c r="N91" s="166"/>
    </row>
    <row r="92" spans="1:14" ht="15.95" customHeight="1" x14ac:dyDescent="0.35">
      <c r="H92" s="157"/>
      <c r="J92" s="166"/>
      <c r="L92" s="157"/>
      <c r="N92" s="166"/>
    </row>
    <row r="93" spans="1:14" ht="15.95" customHeight="1" thickBot="1" x14ac:dyDescent="0.4">
      <c r="A93" s="62" t="s">
        <v>182</v>
      </c>
      <c r="B93" s="159"/>
      <c r="C93" s="159"/>
      <c r="D93" s="159"/>
      <c r="E93" s="159"/>
      <c r="F93" s="160"/>
      <c r="G93" s="159"/>
      <c r="H93" s="165">
        <v>4690511</v>
      </c>
      <c r="I93" s="161"/>
      <c r="J93" s="167">
        <v>22565663</v>
      </c>
      <c r="K93" s="161"/>
      <c r="L93" s="165">
        <v>4690511</v>
      </c>
      <c r="M93" s="161"/>
      <c r="N93" s="167">
        <v>22565663</v>
      </c>
    </row>
    <row r="94" spans="1:14" ht="15.95" customHeight="1" thickTop="1" x14ac:dyDescent="0.35">
      <c r="H94" s="81"/>
      <c r="I94" s="87"/>
      <c r="J94" s="82"/>
      <c r="K94" s="82"/>
      <c r="L94" s="81"/>
      <c r="M94" s="82"/>
      <c r="N94" s="82"/>
    </row>
    <row r="95" spans="1:14" ht="15.95" customHeight="1" thickBot="1" x14ac:dyDescent="0.4">
      <c r="A95" s="62" t="s">
        <v>183</v>
      </c>
      <c r="C95" s="159"/>
      <c r="D95" s="159"/>
      <c r="E95" s="159"/>
      <c r="F95" s="160"/>
      <c r="G95" s="159"/>
      <c r="H95" s="108">
        <v>0</v>
      </c>
      <c r="I95" s="177"/>
      <c r="J95" s="109">
        <v>127400</v>
      </c>
      <c r="K95" s="178"/>
      <c r="L95" s="108">
        <v>0</v>
      </c>
      <c r="M95" s="177"/>
      <c r="N95" s="109">
        <v>127400</v>
      </c>
    </row>
    <row r="96" spans="1:14" ht="15.95" customHeight="1" thickTop="1" x14ac:dyDescent="0.35">
      <c r="A96" s="158"/>
      <c r="C96" s="159"/>
      <c r="D96" s="159"/>
      <c r="E96" s="159"/>
      <c r="F96" s="160"/>
      <c r="G96" s="159"/>
      <c r="H96" s="161"/>
      <c r="I96" s="161"/>
      <c r="J96" s="161"/>
      <c r="K96" s="161"/>
      <c r="L96" s="161"/>
      <c r="M96" s="161"/>
      <c r="N96" s="161"/>
    </row>
    <row r="97" spans="1:14" ht="15.95" customHeight="1" x14ac:dyDescent="0.35">
      <c r="A97" s="158"/>
      <c r="C97" s="159"/>
      <c r="D97" s="159"/>
      <c r="E97" s="159"/>
      <c r="F97" s="160"/>
      <c r="G97" s="159"/>
      <c r="H97" s="161"/>
      <c r="I97" s="161"/>
      <c r="J97" s="161"/>
      <c r="K97" s="161"/>
      <c r="L97" s="161"/>
      <c r="M97" s="161"/>
      <c r="N97" s="161"/>
    </row>
    <row r="98" spans="1:14" ht="15.95" customHeight="1" x14ac:dyDescent="0.35">
      <c r="A98" s="158"/>
      <c r="C98" s="159"/>
      <c r="D98" s="159"/>
      <c r="E98" s="159"/>
      <c r="F98" s="160"/>
      <c r="G98" s="159"/>
      <c r="H98" s="161"/>
      <c r="I98" s="161"/>
      <c r="J98" s="161"/>
      <c r="K98" s="161"/>
      <c r="L98" s="161"/>
      <c r="M98" s="161"/>
      <c r="N98" s="161"/>
    </row>
    <row r="99" spans="1:14" ht="15.95" customHeight="1" x14ac:dyDescent="0.35">
      <c r="A99" s="158"/>
      <c r="C99" s="159"/>
      <c r="D99" s="159"/>
      <c r="E99" s="159"/>
      <c r="F99" s="160"/>
      <c r="G99" s="159"/>
      <c r="H99" s="161"/>
      <c r="I99" s="161"/>
      <c r="J99" s="161"/>
      <c r="K99" s="161"/>
      <c r="L99" s="161"/>
      <c r="M99" s="161"/>
      <c r="N99" s="161"/>
    </row>
    <row r="100" spans="1:14" ht="15.95" customHeight="1" x14ac:dyDescent="0.35">
      <c r="A100" s="158"/>
      <c r="C100" s="159"/>
      <c r="D100" s="159"/>
      <c r="E100" s="159"/>
      <c r="F100" s="160"/>
      <c r="G100" s="159"/>
      <c r="H100" s="161"/>
      <c r="I100" s="161"/>
      <c r="J100" s="161"/>
      <c r="K100" s="161"/>
      <c r="L100" s="161"/>
      <c r="M100" s="161"/>
      <c r="N100" s="161"/>
    </row>
    <row r="101" spans="1:14" ht="14.25" customHeight="1" x14ac:dyDescent="0.35">
      <c r="A101" s="158"/>
      <c r="B101" s="159"/>
      <c r="C101" s="159"/>
      <c r="D101" s="159"/>
      <c r="E101" s="159"/>
      <c r="F101" s="160"/>
      <c r="G101" s="159"/>
      <c r="H101" s="161"/>
      <c r="I101" s="161"/>
      <c r="J101" s="161"/>
      <c r="K101" s="161"/>
      <c r="L101" s="161"/>
      <c r="M101" s="161"/>
      <c r="N101" s="161"/>
    </row>
    <row r="102" spans="1:14" s="114" customFormat="1" ht="15.95" customHeight="1" x14ac:dyDescent="0.35">
      <c r="A102" s="47"/>
      <c r="B102" s="47"/>
      <c r="C102" s="56"/>
      <c r="D102" s="56"/>
      <c r="E102" s="187" t="s">
        <v>27</v>
      </c>
      <c r="F102" s="187"/>
      <c r="G102" s="187"/>
      <c r="H102" s="187"/>
      <c r="I102" s="187"/>
      <c r="J102" s="187"/>
      <c r="K102" s="187"/>
      <c r="L102" s="187"/>
      <c r="M102" s="187"/>
      <c r="N102" s="187"/>
    </row>
    <row r="103" spans="1:14" s="114" customFormat="1" ht="15.95" customHeight="1" x14ac:dyDescent="0.35">
      <c r="A103" s="47"/>
      <c r="B103" s="47"/>
      <c r="C103" s="56"/>
      <c r="D103" s="56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</row>
    <row r="104" spans="1:14" ht="15.95" customHeight="1" x14ac:dyDescent="0.35"/>
    <row r="105" spans="1:14" s="114" customFormat="1" ht="22.35" customHeight="1" x14ac:dyDescent="0.35">
      <c r="A105" s="190" t="str">
        <f>+'5-7'!A52:K52</f>
        <v>The accompanying notes on pages 14 to 60 are an integral part of these consolidated and separate financial statements.</v>
      </c>
      <c r="B105" s="190"/>
      <c r="C105" s="190"/>
      <c r="D105" s="190"/>
      <c r="E105" s="190"/>
      <c r="F105" s="190"/>
      <c r="G105" s="190"/>
      <c r="H105" s="190"/>
      <c r="I105" s="190"/>
      <c r="J105" s="190"/>
      <c r="K105" s="190"/>
      <c r="L105" s="190"/>
      <c r="M105" s="190"/>
      <c r="N105" s="190"/>
    </row>
  </sheetData>
  <mergeCells count="12">
    <mergeCell ref="H6:J6"/>
    <mergeCell ref="L6:N6"/>
    <mergeCell ref="H7:J7"/>
    <mergeCell ref="L7:N7"/>
    <mergeCell ref="E49:N49"/>
    <mergeCell ref="E102:N102"/>
    <mergeCell ref="A105:N105"/>
    <mergeCell ref="A52:N52"/>
    <mergeCell ref="H58:J58"/>
    <mergeCell ref="L58:N58"/>
    <mergeCell ref="H59:J59"/>
    <mergeCell ref="L59:N59"/>
  </mergeCells>
  <phoneticPr fontId="8" type="noConversion"/>
  <pageMargins left="0.8" right="0.5" top="0.5" bottom="0.6" header="0.49" footer="0.4"/>
  <pageSetup paperSize="9" scale="95" firstPageNumber="12" fitToHeight="0" orientation="portrait" useFirstPageNumber="1" horizontalDpi="1200" verticalDpi="1200" r:id="rId1"/>
  <headerFooter>
    <oddFooter>&amp;R&amp;"Arial,Regular"&amp;9&amp;P</oddFooter>
  </headerFooter>
  <rowBreaks count="2" manualBreakCount="2">
    <brk id="52" max="13" man="1"/>
    <brk id="105" max="16383" man="1"/>
  </rowBreaks>
  <ignoredErrors>
    <ignoredError sqref="F14" twoDigitTextYear="1"/>
    <ignoredError sqref="H60:N6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ase Management Word Document" ma:contentTypeID="0x010100BD08157E53159745B5B23790F58509580C00973D859266AA544FA58681EDCF012872" ma:contentTypeVersion="41" ma:contentTypeDescription="" ma:contentTypeScope="" ma:versionID="ce81b285be2b72c1abfd24949def4ea2">
  <xsd:schema xmlns:xsd="http://www.w3.org/2001/XMLSchema" xmlns:xs="http://www.w3.org/2001/XMLSchema" xmlns:p="http://schemas.microsoft.com/office/2006/metadata/properties" xmlns:ns2="c14de8ec-1bbe-45d0-9da6-488d8f109529" xmlns:ns3="a933a4ec-650a-4d5f-a231-7b141c4967d1" xmlns:ns4="ca3a8e5f-87ae-44bc-a796-b11748aeb6fc" targetNamespace="http://schemas.microsoft.com/office/2006/metadata/properties" ma:root="true" ma:fieldsID="243b69824a89b0760dbdae31c7ee3ee7" ns2:_="" ns3:_="" ns4:_="">
    <xsd:import namespace="c14de8ec-1bbe-45d0-9da6-488d8f109529"/>
    <xsd:import namespace="a933a4ec-650a-4d5f-a231-7b141c4967d1"/>
    <xsd:import namespace="ca3a8e5f-87ae-44bc-a796-b11748aeb6fc"/>
    <xsd:element name="properties">
      <xsd:complexType>
        <xsd:sequence>
          <xsd:element name="documentManagement">
            <xsd:complexType>
              <xsd:all>
                <xsd:element ref="ns2:PartyClass" minOccurs="0"/>
                <xsd:element ref="ns2:PartyName"/>
                <xsd:element ref="ns2:Confidential1" minOccurs="0"/>
                <xsd:element ref="ns2:Classification" minOccurs="0"/>
                <xsd:element ref="ns2:CaseNumber" minOccurs="0"/>
                <xsd:element ref="ns2:TradeRemediesServicePublished" minOccurs="0"/>
                <xsd:element ref="ns2:CaseStage" minOccurs="0"/>
                <xsd:element ref="ns2:HeadOfInvestigation" minOccurs="0"/>
                <xsd:element ref="ns2:CaseDocuments" minOccurs="0"/>
                <xsd:element ref="ns2:CaseManager" minOccurs="0"/>
                <xsd:element ref="ns2:DigitalPlatformLink" minOccurs="0"/>
                <xsd:element ref="ns2:CaseStatus" minOccurs="0"/>
                <xsd:element ref="ns3:Reconsideration" minOccurs="0"/>
                <xsd:element ref="ns4:Head_x0020_of_x0020_Reconsideration" minOccurs="0"/>
                <xsd:element ref="ns3:Archived" minOccurs="0"/>
                <xsd:element ref="ns2:g69ac3da6be14936a6d4efc253c7d4fb" minOccurs="0"/>
                <xsd:element ref="ns2:d31dcdc419e54ba5a66b0d6dabf70d98" minOccurs="0"/>
                <xsd:element ref="ns2:TaxCatchAll" minOccurs="0"/>
                <xsd:element ref="ns2:iec7f23346fc44eb94e2c6239fd5bc64" minOccurs="0"/>
                <xsd:element ref="ns4:eacc88ef07bd44da8e59c04bdce4297f" minOccurs="0"/>
                <xsd:element ref="ns2:ec7cf6cc20664fb6b5a505b0c64f4cec" minOccurs="0"/>
                <xsd:element ref="ns2:TaxCatchAllLabel" minOccurs="0"/>
                <xsd:element ref="ns2:d9f98ff6b65a4d219317601d589de7b4" minOccurs="0"/>
                <xsd:element ref="ns3:g0a6705e80434bac9c876cabd8ff0f68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de8ec-1bbe-45d0-9da6-488d8f109529" elementFormDefault="qualified">
    <xsd:import namespace="http://schemas.microsoft.com/office/2006/documentManagement/types"/>
    <xsd:import namespace="http://schemas.microsoft.com/office/infopath/2007/PartnerControls"/>
    <xsd:element name="PartyClass" ma:index="2" nillable="true" ma:displayName="Party Class" ma:format="Dropdown" ma:indexed="true" ma:internalName="PartyClass" ma:readOnly="false">
      <xsd:simpleType>
        <xsd:restriction base="dms:Choice">
          <xsd:enumeration value="Exporter"/>
          <xsd:enumeration value="Overseas Producer"/>
          <xsd:enumeration value="Importer"/>
          <xsd:enumeration value="Domestic Producer"/>
          <xsd:enumeration value="Foreign Government"/>
          <xsd:enumeration value="UK Government"/>
          <xsd:enumeration value="Trade Association"/>
          <xsd:enumeration value="Consumer Association"/>
          <xsd:enumeration value="Consultant"/>
          <xsd:enumeration value="Interested Party"/>
          <xsd:enumeration value="Contributor"/>
          <xsd:enumeration value="TRA"/>
        </xsd:restriction>
      </xsd:simpleType>
    </xsd:element>
    <xsd:element name="PartyName" ma:index="3" ma:displayName="Party Name" ma:format="Dropdown" ma:internalName="PartyName" ma:readOnly="false">
      <xsd:simpleType>
        <xsd:restriction base="dms:Text">
          <xsd:maxLength value="255"/>
        </xsd:restriction>
      </xsd:simpleType>
    </xsd:element>
    <xsd:element name="Confidential1" ma:index="5" nillable="true" ma:displayName="Confidential" ma:default="1" ma:indexed="true" ma:internalName="Confidential1" ma:readOnly="false">
      <xsd:simpleType>
        <xsd:restriction base="dms:Boolean"/>
      </xsd:simpleType>
    </xsd:element>
    <xsd:element name="Classification" ma:index="6" nillable="true" ma:displayName="Classification" ma:format="Dropdown" ma:internalName="Classification" ma:readOnly="false">
      <xsd:simpleType>
        <xsd:restriction base="dms:Choice">
          <xsd:enumeration value="Official"/>
          <xsd:enumeration value="Official-Sensitive [Commercial]"/>
          <xsd:enumeration value="Official-Sensitive [Locsen]"/>
          <xsd:enumeration value="Official-Sensitive [Personal]"/>
        </xsd:restriction>
      </xsd:simpleType>
    </xsd:element>
    <xsd:element name="CaseNumber" ma:index="8" nillable="true" ma:displayName="Case Number" ma:default="TS0036" ma:format="Dropdown" ma:internalName="CaseNumber" ma:readOnly="false">
      <xsd:simpleType>
        <xsd:restriction base="dms:Text">
          <xsd:maxLength value="255"/>
        </xsd:restriction>
      </xsd:simpleType>
    </xsd:element>
    <xsd:element name="TradeRemediesServicePublished" ma:index="10" nillable="true" ma:displayName="Trade Remedies Service Published" ma:default="No" ma:format="Dropdown" ma:internalName="TradeRemediesServicePublished" ma:readOnly="false">
      <xsd:simpleType>
        <xsd:restriction base="dms:Choice">
          <xsd:enumeration value="No"/>
          <xsd:enumeration value="Confidential"/>
          <xsd:enumeration value="Non-Confidential"/>
        </xsd:restriction>
      </xsd:simpleType>
    </xsd:element>
    <xsd:element name="CaseStage" ma:index="12" nillable="true" ma:displayName="Case Stage" ma:format="Dropdown" ma:internalName="CaseStage" ma:readOnly="false">
      <xsd:simpleType>
        <xsd:restriction base="dms:Choice">
          <xsd:enumeration value="Stage 0 - Pre-Initiation"/>
          <xsd:enumeration value="Stage 1 - Registration Period"/>
          <xsd:enumeration value="Stage 2 - Registered Parties Analysis"/>
          <xsd:enumeration value="Stage 3 - Questionnaire"/>
          <xsd:enumeration value="Stage 4 - Verification"/>
          <xsd:enumeration value="Stage 5 - Prov. Published &amp; Returns"/>
          <xsd:enumeration value="Stage 6 - SEF Published &amp; Returns"/>
          <xsd:enumeration value="Stage 7 - Def. Published &amp; Returns"/>
          <xsd:enumeration value="Stage 8 - Other"/>
          <xsd:enumeration value="All"/>
        </xsd:restriction>
      </xsd:simpleType>
    </xsd:element>
    <xsd:element name="HeadOfInvestigation" ma:index="14" nillable="true" ma:displayName="Head of Investigation" ma:list="UserInfo" ma:SharePointGroup="0" ma:internalName="HeadOfInvestigatio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Documents" ma:index="15" nillable="true" ma:displayName="Case Documents" ma:format="Hyperlink" ma:internalName="CaseDocuments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seManager" ma:index="16" nillable="true" ma:displayName="Case Manager" ma:list="UserInfo" ma:SharePointGroup="0" ma:internalName="CaseManag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gitalPlatformLink" ma:index="17" nillable="true" ma:displayName="Digital Platform Link" ma:format="Hyperlink" ma:internalName="DigitalPlatform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seStatus" ma:index="19" nillable="true" ma:displayName="Case Status" ma:default="Active" ma:format="Dropdown" ma:internalName="CaseStatus" ma:readOnly="false">
      <xsd:simpleType>
        <xsd:restriction base="dms:Choice">
          <xsd:enumeration value="Active"/>
          <xsd:enumeration value="Measure in Force"/>
          <xsd:enumeration value="Review"/>
          <xsd:enumeration value="Challenge Ongoing"/>
          <xsd:enumeration value="Measure Ended"/>
        </xsd:restriction>
      </xsd:simpleType>
    </xsd:element>
    <xsd:element name="g69ac3da6be14936a6d4efc253c7d4fb" ma:index="25" ma:taxonomy="true" ma:internalName="g69ac3da6be14936a6d4efc253c7d4fb" ma:taxonomyFieldName="DocumentType" ma:displayName="Document Type" ma:indexed="true" ma:readOnly="false" ma:default="" ma:fieldId="{069ac3da-6be1-4936-a6d4-efc253c7d4fb}" ma:sspId="6e40df2b-c156-4e70-b773-96d34ab3705a" ma:termSetId="e97ab188-662b-45da-b4ba-f12a41afe8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31dcdc419e54ba5a66b0d6dabf70d98" ma:index="26" nillable="true" ma:taxonomy="true" ma:internalName="d31dcdc419e54ba5a66b0d6dabf70d98" ma:taxonomyFieldName="CaseProduct" ma:displayName="Goods Concerned" ma:readOnly="false" ma:default="1;#Tyres|019bacad-e58e-4f45-931f-38b747200c2a" ma:fieldId="{d31dcdc4-19e5-4ba5-a66b-0d6dabf70d98}" ma:sspId="6e40df2b-c156-4e70-b773-96d34ab3705a" ma:termSetId="b1f377ec-164a-4413-9759-bfa02da3d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7" nillable="true" ma:displayName="Taxonomy Catch All Column" ma:hidden="true" ma:list="{1053c092-ccf0-4e43-9655-5ef4d7c575bb}" ma:internalName="TaxCatchAll" ma:readOnly="false" ma:showField="CatchAllData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ec7f23346fc44eb94e2c6239fd5bc64" ma:index="28" nillable="true" ma:taxonomy="true" ma:internalName="iec7f23346fc44eb94e2c6239fd5bc64" ma:taxonomyFieldName="CaseCountry" ma:displayName="Case Country" ma:readOnly="false" ma:default="1;#China|450f57c4-d239-451b-a905-81825d5a728d" ma:fieldId="{2ec7f233-46fc-44eb-94e2-c6239fd5bc6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7cf6cc20664fb6b5a505b0c64f4cec" ma:index="32" nillable="true" ma:taxonomy="true" ma:internalName="ec7cf6cc20664fb6b5a505b0c64f4cec" ma:taxonomyFieldName="CaseType" ma:displayName="Case Type" ma:readOnly="false" ma:default="1;#Transition Countervailing Review|2fe39b6d-2b65-4d5c-a526-3c7bd73b88ec" ma:fieldId="{ec7cf6cc-2066-4fb6-b5a5-05b0c64f4cec}" ma:sspId="6e40df2b-c156-4e70-b773-96d34ab3705a" ma:termSetId="57ef6e5a-0e6b-443e-9e59-3505dd6b4f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33" nillable="true" ma:displayName="Taxonomy Catch All Column1" ma:hidden="true" ma:list="{1053c092-ccf0-4e43-9655-5ef4d7c575bb}" ma:internalName="TaxCatchAllLabel" ma:readOnly="false" ma:showField="CatchAllDataLabel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9f98ff6b65a4d219317601d589de7b4" ma:index="35" nillable="true" ma:taxonomy="true" ma:internalName="d9f98ff6b65a4d219317601d589de7b4" ma:taxonomyFieldName="RelatedCountry" ma:displayName="Related Country" ma:readOnly="false" ma:default="1;#Egypt|7bebcf6a-9b35-49fe-bd92-1db41e721742" ma:fieldId="{d9f98ff6-b65a-4d21-9317-601d589de7b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33a4ec-650a-4d5f-a231-7b141c4967d1" elementFormDefault="qualified">
    <xsd:import namespace="http://schemas.microsoft.com/office/2006/documentManagement/types"/>
    <xsd:import namespace="http://schemas.microsoft.com/office/infopath/2007/PartnerControls"/>
    <xsd:element name="Reconsideration" ma:index="20" nillable="true" ma:displayName="Reconsideration" ma:default="0" ma:format="Dropdown" ma:indexed="true" ma:internalName="Reconsideration" ma:readOnly="false">
      <xsd:simpleType>
        <xsd:restriction base="dms:Boolean"/>
      </xsd:simpleType>
    </xsd:element>
    <xsd:element name="Archived" ma:index="23" nillable="true" ma:displayName="Archived" ma:default="0" ma:format="Dropdown" ma:internalName="Archived" ma:readOnly="false">
      <xsd:simpleType>
        <xsd:restriction base="dms:Boolean"/>
      </xsd:simpleType>
    </xsd:element>
    <xsd:element name="g0a6705e80434bac9c876cabd8ff0f68" ma:index="37" nillable="true" ma:taxonomy="true" ma:internalName="g0a6705e80434bac9c876cabd8ff0f68" ma:taxonomyFieldName="Reconsideration_x0020_Phase" ma:displayName="Reconsideration Phase" ma:readOnly="false" ma:default="" ma:fieldId="{00a6705e-8043-4bac-9c87-6cabd8ff0f68}" ma:sspId="6e40df2b-c156-4e70-b773-96d34ab3705a" ma:termSetId="5a6bcc14-21c3-4d44-b7fb-f68fd32d1d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a8e5f-87ae-44bc-a796-b11748aeb6fc" elementFormDefault="qualified">
    <xsd:import namespace="http://schemas.microsoft.com/office/2006/documentManagement/types"/>
    <xsd:import namespace="http://schemas.microsoft.com/office/infopath/2007/PartnerControls"/>
    <xsd:element name="Head_x0020_of_x0020_Reconsideration" ma:index="21" nillable="true" ma:displayName="Head of Reconsideration" ma:list="UserInfo" ma:SharePointGroup="0" ma:internalName="Head_x0020_of_x0020_Reconsideratio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acc88ef07bd44da8e59c04bdce4297f" ma:index="31" nillable="true" ma:taxonomy="true" ma:internalName="eacc88ef07bd44da8e59c04bdce4297f" ma:taxonomyFieldName="QC_x0020_Gate" ma:displayName="QC Gate" ma:indexed="true" ma:readOnly="false" ma:default="" ma:fieldId="{eacc88ef-07bd-44da-8e59-c04bdce4297f}" ma:sspId="6e40df2b-c156-4e70-b773-96d34ab3705a" ma:termSetId="eff4e44a-4e7b-4b12-a9da-74cfc39cc00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2" ma:contentTypeDescription="Create a new document." ma:contentTypeScope="" ma:versionID="56950577f264f632766a75cb3b9aba8c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aa30e3010c7aed7f30ac38113d41b4b5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 xsi:nil="true"/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0DBA660-73F6-4E2A-A798-13EA00FB61DB}"/>
</file>

<file path=customXml/itemProps2.xml><?xml version="1.0" encoding="utf-8"?>
<ds:datastoreItem xmlns:ds="http://schemas.openxmlformats.org/officeDocument/2006/customXml" ds:itemID="{2D947149-92F0-4B24-BEAA-8268A635CD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3BFEEC-BD1F-45A7-9D7D-624F25D55159}"/>
</file>

<file path=customXml/itemProps4.xml><?xml version="1.0" encoding="utf-8"?>
<ds:datastoreItem xmlns:ds="http://schemas.openxmlformats.org/officeDocument/2006/customXml" ds:itemID="{783ACEDF-91AF-49A7-9D70-467A2E91B1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2</vt:i4>
      </vt:variant>
    </vt:vector>
  </HeadingPairs>
  <TitlesOfParts>
    <vt:vector size="7" baseType="lpstr">
      <vt:lpstr>5-7</vt:lpstr>
      <vt:lpstr>8-9</vt:lpstr>
      <vt:lpstr>10</vt:lpstr>
      <vt:lpstr>11</vt:lpstr>
      <vt:lpstr>12-13</vt:lpstr>
      <vt:lpstr>'12-13'!Print_Area</vt:lpstr>
      <vt:lpstr>'5-7'!Print_Area</vt:lpstr>
    </vt:vector>
  </TitlesOfParts>
  <Company>Hwafong Rubber (Thailand)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</dc:creator>
  <cp:lastModifiedBy>Kim, Jae-Hwan (KR/MC3)</cp:lastModifiedBy>
  <cp:lastPrinted>2023-02-22T07:13:21Z</cp:lastPrinted>
  <dcterms:created xsi:type="dcterms:W3CDTF">2022-01-21T03:05:41Z</dcterms:created>
  <dcterms:modified xsi:type="dcterms:W3CDTF">2023-12-08T09:42:10Z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Country">
    <vt:lpwstr>31;#China|450f57c4-d239-451b-a905-81825d5a728d</vt:lpwstr>
  </property>
  <property fmtid="{D5CDD505-2E9C-101B-9397-08002B2CF9AE}" pid="4" name="CaseType">
    <vt:lpwstr>30</vt:lpwstr>
  </property>
  <property fmtid="{D5CDD505-2E9C-101B-9397-08002B2CF9AE}" pid="5" name="RelatedCountry">
    <vt:lpwstr>226;#Egypt|7bebcf6a-9b35-49fe-bd92-1db41e721742</vt:lpwstr>
  </property>
  <property fmtid="{D5CDD505-2E9C-101B-9397-08002B2CF9AE}" pid="6" name="CaseProduct">
    <vt:lpwstr>220</vt:lpwstr>
  </property>
  <property fmtid="{D5CDD505-2E9C-101B-9397-08002B2CF9AE}" pid="7" name="Reconsideration Phase">
    <vt:lpwstr/>
  </property>
  <property fmtid="{D5CDD505-2E9C-101B-9397-08002B2CF9AE}" pid="8" name="QC Gate">
    <vt:lpwstr/>
  </property>
  <property fmtid="{D5CDD505-2E9C-101B-9397-08002B2CF9AE}" pid="9" name="MediaServiceImageTags">
    <vt:lpwstr/>
  </property>
  <property fmtid="{D5CDD505-2E9C-101B-9397-08002B2CF9AE}" pid="10" name="DocumentType">
    <vt:lpwstr>150;#PMS|93856152-e55a-4ae1-89ed-6e0b97a24d21</vt:lpwstr>
  </property>
  <property fmtid="{D5CDD505-2E9C-101B-9397-08002B2CF9AE}" pid="11" name="lcf76f155ced4ddcb4097134ff3c332f">
    <vt:lpwstr/>
  </property>
</Properties>
</file>