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defaultThemeVersion="202300"/>
  <xr:revisionPtr revIDLastSave="10" documentId="8_{46B03741-D3BA-4AF8-B8B7-A64141F86F62}" xr6:coauthVersionLast="47" xr6:coauthVersionMax="47" xr10:uidLastSave="{41A09B4B-14DB-4257-A865-D57B6F308C85}"/>
  <bookViews>
    <workbookView xWindow="-108" yWindow="-108" windowWidth="23256" windowHeight="12456" activeTab="1" xr2:uid="{59968960-2E5F-44AB-AF14-291A612C33B3}"/>
  </bookViews>
  <sheets>
    <sheet name="Chinese quotes" sheetId="3" r:id="rId1"/>
    <sheet name="CNV Method" sheetId="4" r:id="rId2"/>
    <sheet name="Benchmarking data" sheetId="2" r:id="rId3"/>
    <sheet name="Soda ash import data" sheetId="5" r:id="rId4"/>
    <sheet name="Injury margin calc" sheetId="6"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2" l="1"/>
  <c r="B26" i="2"/>
  <c r="B33" i="2"/>
  <c r="B34" i="2"/>
  <c r="B40" i="2"/>
  <c r="B41" i="2"/>
  <c r="B59" i="2"/>
  <c r="B60" i="2"/>
  <c r="B63" i="2"/>
  <c r="B64" i="2"/>
  <c r="C80" i="2"/>
  <c r="C85" i="2" s="1"/>
  <c r="C86" i="2" s="1"/>
  <c r="W5" i="3" s="1"/>
  <c r="W6" i="3" s="1"/>
  <c r="C19" i="4" s="1"/>
  <c r="C81" i="2"/>
  <c r="C82" i="2"/>
  <c r="C83" i="2"/>
  <c r="C84" i="2"/>
  <c r="O5" i="6"/>
  <c r="O7" i="6"/>
  <c r="B28" i="4"/>
  <c r="B29" i="4"/>
  <c r="B30" i="4"/>
  <c r="B31" i="4"/>
  <c r="B32" i="4"/>
  <c r="G16" i="4"/>
  <c r="F16" i="4"/>
  <c r="E16" i="4"/>
  <c r="D16" i="4"/>
  <c r="W4" i="3"/>
  <c r="I4" i="5" l="1"/>
  <c r="I5" i="5"/>
  <c r="I6" i="5"/>
  <c r="I7" i="5"/>
  <c r="I8" i="5"/>
  <c r="I9" i="5"/>
  <c r="I10" i="5"/>
  <c r="I11" i="5"/>
  <c r="I12" i="5"/>
  <c r="I13" i="5"/>
  <c r="G4" i="4"/>
  <c r="E17" i="4" l="1"/>
  <c r="D30" i="4" s="1"/>
  <c r="W8" i="3"/>
  <c r="C17" i="4"/>
  <c r="D28" i="4" s="1"/>
  <c r="D17" i="4"/>
  <c r="D29" i="4" s="1"/>
  <c r="F17" i="4"/>
  <c r="D31" i="4" s="1"/>
  <c r="G17" i="4"/>
  <c r="D32" i="4" s="1"/>
  <c r="G5" i="4"/>
  <c r="E4" i="4"/>
  <c r="E5" i="4" l="1"/>
</calcChain>
</file>

<file path=xl/sharedStrings.xml><?xml version="1.0" encoding="utf-8"?>
<sst xmlns="http://schemas.openxmlformats.org/spreadsheetml/2006/main" count="319" uniqueCount="151">
  <si>
    <t>Energy</t>
  </si>
  <si>
    <t>Natural gas</t>
  </si>
  <si>
    <t>Electricity</t>
  </si>
  <si>
    <t>Raw Materials</t>
  </si>
  <si>
    <t>Soda ash</t>
  </si>
  <si>
    <t>MWh/t packed</t>
  </si>
  <si>
    <t>£/MWh</t>
  </si>
  <si>
    <t>£/tonne packed</t>
  </si>
  <si>
    <t>£/t</t>
  </si>
  <si>
    <t>t/tmelted</t>
  </si>
  <si>
    <t>£/t melted</t>
  </si>
  <si>
    <t>Total</t>
  </si>
  <si>
    <t>Brazil</t>
  </si>
  <si>
    <t>https://www.trade-tariff.service.gov.uk/exchange_rates/view/2024-12?type=average</t>
  </si>
  <si>
    <t xml:space="preserve">to </t>
  </si>
  <si>
    <t>R$</t>
  </si>
  <si>
    <t>Industrial electricity price</t>
  </si>
  <si>
    <t>Free market</t>
  </si>
  <si>
    <t>R$/MWh</t>
  </si>
  <si>
    <t>https://custobrasil.org.br/projetos/acesso-a-energia-eletrica-competitiva/</t>
  </si>
  <si>
    <t>https://custobrasil.org.br/projetos/abertura-do-mercado-de-gas-natural/</t>
  </si>
  <si>
    <t>USD/MMBtu</t>
  </si>
  <si>
    <t>USD/MWh</t>
  </si>
  <si>
    <t>1MWh</t>
  </si>
  <si>
    <t>=</t>
  </si>
  <si>
    <t>MMBtu</t>
  </si>
  <si>
    <t>£ exchange rate</t>
  </si>
  <si>
    <t>$</t>
  </si>
  <si>
    <t>usd per jar</t>
  </si>
  <si>
    <t>g per jar (estimated https://www.world-of-bottles.co.uk/370-ml-preserving-jar-opening-twist-off-to-66-100005860)</t>
  </si>
  <si>
    <t>jars per t</t>
  </si>
  <si>
    <t>usd/t</t>
  </si>
  <si>
    <t>£ per usd</t>
  </si>
  <si>
    <t>at time of quotation</t>
  </si>
  <si>
    <t>£ per tonne</t>
  </si>
  <si>
    <t>Quotation 1 (Iboya Glass)</t>
  </si>
  <si>
    <t>Quotation 2 (Xuzhou Zhengxin Glass Products Co., Ltd.)</t>
  </si>
  <si>
    <t>Euros</t>
  </si>
  <si>
    <t>euros/t</t>
  </si>
  <si>
    <t>£ per euros</t>
  </si>
  <si>
    <t>g (estimated https://www.encirc360.com/product/167/750ml-wine-3/)</t>
  </si>
  <si>
    <t>Quotation 3 (Shanghai Vista Packing Co., Ltd.)</t>
  </si>
  <si>
    <t>beer bottles per t</t>
  </si>
  <si>
    <t>wine bottles per t</t>
  </si>
  <si>
    <t>Quotation 4 (Guangzhou ShifengGlobal Co., Ltd.)</t>
  </si>
  <si>
    <t>Quotation 5 (Qingdao Crystal Glass Co., Ltd.)</t>
  </si>
  <si>
    <t>shipping quotation (USD) for 94,080 jars</t>
  </si>
  <si>
    <t>Shipping quotation USD/t</t>
  </si>
  <si>
    <t>Shipping quotation £/t</t>
  </si>
  <si>
    <t>Landed price (£/t)</t>
  </si>
  <si>
    <t xml:space="preserve">China </t>
  </si>
  <si>
    <t xml:space="preserve">Natural gas </t>
  </si>
  <si>
    <t>USD/kWh</t>
  </si>
  <si>
    <t>China Soda ash spot price, China Soda ash Daily prices provided by SunSirs, China Commodity Data Group</t>
  </si>
  <si>
    <t>Soda Ash</t>
  </si>
  <si>
    <t>China</t>
  </si>
  <si>
    <t>Disodium carbonate</t>
  </si>
  <si>
    <t>01. January</t>
  </si>
  <si>
    <t>02. February</t>
  </si>
  <si>
    <t>03. March</t>
  </si>
  <si>
    <t>04. April</t>
  </si>
  <si>
    <t>05. May</t>
  </si>
  <si>
    <t>06. June</t>
  </si>
  <si>
    <t>07. July</t>
  </si>
  <si>
    <t>08. August</t>
  </si>
  <si>
    <t>09. September</t>
  </si>
  <si>
    <t>10. October</t>
  </si>
  <si>
    <t>$/tonne</t>
  </si>
  <si>
    <t>2025 - Net Weight</t>
  </si>
  <si>
    <t>2025 - CIF Value (US$)</t>
  </si>
  <si>
    <t>2025 - Insurance (US$)</t>
  </si>
  <si>
    <t>2025 - Freight (US$)</t>
  </si>
  <si>
    <t>2025 - US$ FOB</t>
  </si>
  <si>
    <t>SH6 Description</t>
  </si>
  <si>
    <t>SH6 Code</t>
  </si>
  <si>
    <t>Month</t>
  </si>
  <si>
    <t>Data download from Comex Stat</t>
  </si>
  <si>
    <t>RMB to the USD</t>
  </si>
  <si>
    <t>USD/tonne</t>
  </si>
  <si>
    <t>RMB/tonne</t>
  </si>
  <si>
    <t>higher cost in Brazil</t>
  </si>
  <si>
    <t>https://www.globalpetrolprices.com/China/natural_gas_prices/</t>
  </si>
  <si>
    <t>Iboya Glass</t>
  </si>
  <si>
    <t>Suzhou, Jiangsu Province, China. </t>
  </si>
  <si>
    <t>Nearest port</t>
  </si>
  <si>
    <t>Shipping cost calculation for the route from Suzhou to Shanghai - Agora Freight</t>
  </si>
  <si>
    <t>Shanghai</t>
  </si>
  <si>
    <t>USD</t>
  </si>
  <si>
    <t>https://www.techinasia.com/news/power-costs-drop-china-helping-tariffhit-industry</t>
  </si>
  <si>
    <t>Industrial natural gas costs</t>
  </si>
  <si>
    <t>£/tonne</t>
  </si>
  <si>
    <t xml:space="preserve">g </t>
  </si>
  <si>
    <t>Transport</t>
  </si>
  <si>
    <t>CYN</t>
  </si>
  <si>
    <t>Advance manifest security charge</t>
  </si>
  <si>
    <t>Documentation</t>
  </si>
  <si>
    <t>Security seal</t>
  </si>
  <si>
    <t>Certificate of insurance fee</t>
  </si>
  <si>
    <t>Habour Misc Fee</t>
  </si>
  <si>
    <t>Terminal Security</t>
  </si>
  <si>
    <t xml:space="preserve">CYN </t>
  </si>
  <si>
    <t>to 1USD</t>
  </si>
  <si>
    <t>GBP per 40ft container</t>
  </si>
  <si>
    <t>Total weight</t>
  </si>
  <si>
    <t>tonnes</t>
  </si>
  <si>
    <t>Transport and port fees</t>
  </si>
  <si>
    <t>£ per container</t>
  </si>
  <si>
    <t>£ per tonne ex-works</t>
  </si>
  <si>
    <t>The MWh/t energy use is based on the UK average between 2020 and 2023 (see benchmarking tab). The tonnes of soda ash per tonne of glass is based on a standard batch recipe for soda lime silica container glass.</t>
  </si>
  <si>
    <t>Constructed normal value has been caluculated on the basis of PMS factors for which we could find benchmarks, however, we expect that all of the inputs listed in the application will show similar levels of artificially low prices.</t>
  </si>
  <si>
    <t xml:space="preserve">Constructed normal value has been calculated by adding the adjustment per tonne to the ex-works export price. </t>
  </si>
  <si>
    <t>Quotation</t>
  </si>
  <si>
    <t>Quoted price</t>
  </si>
  <si>
    <t>Sales terms</t>
  </si>
  <si>
    <t>Export price (ex-works)</t>
  </si>
  <si>
    <t>Constructed normal value (ex-works)</t>
  </si>
  <si>
    <t>FOB</t>
  </si>
  <si>
    <t>Ex-works</t>
  </si>
  <si>
    <t>Adjustment to ex-works</t>
  </si>
  <si>
    <t>Total adjustment per tonne</t>
  </si>
  <si>
    <t>Adjustment per tonne</t>
  </si>
  <si>
    <t>190 gram jar</t>
  </si>
  <si>
    <t>400 gram wine bottle</t>
  </si>
  <si>
    <t>200 gram beer bottle</t>
  </si>
  <si>
    <t>400 gram beer bottle</t>
  </si>
  <si>
    <t>Injury margin</t>
  </si>
  <si>
    <t>Average margin</t>
  </si>
  <si>
    <t>Company</t>
  </si>
  <si>
    <t>Item</t>
  </si>
  <si>
    <t>370ml jar</t>
  </si>
  <si>
    <t>750ml wine bottle</t>
  </si>
  <si>
    <t>330ml beer bottle</t>
  </si>
  <si>
    <t>500ml beer bottle</t>
  </si>
  <si>
    <t>Price per 1000</t>
  </si>
  <si>
    <t>Items per tonne</t>
  </si>
  <si>
    <t>Price per tonne</t>
  </si>
  <si>
    <t>Price per tonne (£/t)</t>
  </si>
  <si>
    <t>Weight</t>
  </si>
  <si>
    <t>Ex-works export price (£/t)</t>
  </si>
  <si>
    <t>Estimated landed price (CIF)</t>
  </si>
  <si>
    <t>Dumping margin (%)</t>
  </si>
  <si>
    <t>Exchange rates</t>
  </si>
  <si>
    <t xml:space="preserve">US </t>
  </si>
  <si>
    <t>China soda ash market prices</t>
  </si>
  <si>
    <t>Total shipping cost calculation</t>
  </si>
  <si>
    <t>(Confidential - commercially sensitive)</t>
  </si>
  <si>
    <t>Link removed (Confidential - commercially sensitive)</t>
  </si>
  <si>
    <t>(Commercially sensitive information on energy use removed)</t>
  </si>
  <si>
    <t>(Commercially sensitive information on raw material use removed)</t>
  </si>
  <si>
    <t>(Confidential - Commercially sensitive)</t>
  </si>
  <si>
    <t>Average dumping margin &gt;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</si>
</sst>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8" x14ac:knownFonts="1">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sz val="11"/>
      <name val="Calibri"/>
      <family val="2"/>
    </font>
    <font>
      <b/>
      <sz val="11"/>
      <name val="Calibri"/>
      <family val="2"/>
    </font>
    <font>
      <b/>
      <sz val="11"/>
      <color rgb="FF0A0A0A"/>
      <name val="Aptos"/>
      <family val="2"/>
    </font>
    <font>
      <b/>
      <sz val="11"/>
      <color rgb="FFFF0000"/>
      <name val="Aptos Narrow"/>
      <family val="2"/>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9" fontId="1" fillId="0" borderId="0" applyFont="0" applyFill="0" applyBorder="0" applyAlignment="0" applyProtection="0"/>
    <xf numFmtId="43" fontId="1" fillId="0" borderId="0" applyFont="0" applyFill="0" applyBorder="0" applyAlignment="0" applyProtection="0"/>
    <xf numFmtId="0" fontId="3" fillId="0" borderId="0" applyNumberFormat="0" applyFill="0" applyBorder="0" applyAlignment="0" applyProtection="0"/>
    <xf numFmtId="0" fontId="4" fillId="0" borderId="0"/>
    <xf numFmtId="43" fontId="1" fillId="0" borderId="0" applyFont="0" applyFill="0" applyBorder="0" applyAlignment="0" applyProtection="0"/>
  </cellStyleXfs>
  <cellXfs count="41">
    <xf numFmtId="0" fontId="0" fillId="0" borderId="0" xfId="0"/>
    <xf numFmtId="0" fontId="2" fillId="0" borderId="0" xfId="0" applyFont="1"/>
    <xf numFmtId="9" fontId="0" fillId="0" borderId="0" xfId="0" applyNumberFormat="1"/>
    <xf numFmtId="9" fontId="0" fillId="0" borderId="0" xfId="1" applyFont="1"/>
    <xf numFmtId="2" fontId="0" fillId="0" borderId="0" xfId="0" applyNumberFormat="1"/>
    <xf numFmtId="1" fontId="0" fillId="0" borderId="0" xfId="0" applyNumberFormat="1"/>
    <xf numFmtId="164" fontId="0" fillId="0" borderId="0" xfId="1" applyNumberFormat="1" applyFont="1"/>
    <xf numFmtId="2" fontId="2" fillId="0" borderId="0" xfId="0" applyNumberFormat="1" applyFont="1"/>
    <xf numFmtId="14" fontId="0" fillId="0" borderId="0" xfId="0" applyNumberFormat="1"/>
    <xf numFmtId="0" fontId="3" fillId="0" borderId="0" xfId="3"/>
    <xf numFmtId="0" fontId="4" fillId="0" borderId="0" xfId="4"/>
    <xf numFmtId="1" fontId="4" fillId="0" borderId="0" xfId="4" applyNumberFormat="1"/>
    <xf numFmtId="0" fontId="5" fillId="0" borderId="0" xfId="4" applyFont="1"/>
    <xf numFmtId="165" fontId="0" fillId="0" borderId="0" xfId="0" applyNumberFormat="1"/>
    <xf numFmtId="1" fontId="2" fillId="0" borderId="0" xfId="0" applyNumberFormat="1" applyFont="1"/>
    <xf numFmtId="0" fontId="6" fillId="0" borderId="0" xfId="0" applyFont="1"/>
    <xf numFmtId="0" fontId="0" fillId="0" borderId="0" xfId="0" applyAlignment="1">
      <alignment wrapText="1"/>
    </xf>
    <xf numFmtId="0" fontId="2" fillId="0" borderId="0" xfId="0" applyFont="1" applyAlignment="1">
      <alignment wrapText="1"/>
    </xf>
    <xf numFmtId="0" fontId="0" fillId="0" borderId="1" xfId="0" applyBorder="1"/>
    <xf numFmtId="9" fontId="2" fillId="0" borderId="2" xfId="0" applyNumberFormat="1" applyFont="1" applyBorder="1"/>
    <xf numFmtId="0" fontId="2" fillId="0" borderId="1" xfId="0" applyFont="1" applyBorder="1" applyAlignment="1">
      <alignment horizontal="right"/>
    </xf>
    <xf numFmtId="43" fontId="2" fillId="0" borderId="1" xfId="5" applyFont="1" applyBorder="1"/>
    <xf numFmtId="9" fontId="0" fillId="0" borderId="1" xfId="1" applyFont="1" applyBorder="1"/>
    <xf numFmtId="0" fontId="2" fillId="0" borderId="1" xfId="0" applyFont="1" applyBorder="1"/>
    <xf numFmtId="2" fontId="0" fillId="0" borderId="1" xfId="0" applyNumberFormat="1" applyBorder="1"/>
    <xf numFmtId="2" fontId="2" fillId="0" borderId="1" xfId="0" applyNumberFormat="1" applyFont="1" applyBorder="1"/>
    <xf numFmtId="0" fontId="0" fillId="0" borderId="3" xfId="0" applyBorder="1"/>
    <xf numFmtId="0" fontId="0" fillId="0" borderId="2" xfId="0" applyBorder="1"/>
    <xf numFmtId="0" fontId="2" fillId="0" borderId="3" xfId="0" applyFont="1" applyBorder="1"/>
    <xf numFmtId="0" fontId="2" fillId="0" borderId="2" xfId="0" applyFont="1" applyBorder="1"/>
    <xf numFmtId="0" fontId="2" fillId="0" borderId="1" xfId="0" applyFont="1" applyBorder="1" applyAlignment="1">
      <alignment wrapText="1"/>
    </xf>
    <xf numFmtId="2" fontId="0" fillId="0" borderId="1" xfId="0" applyNumberForma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7" fillId="0" borderId="0" xfId="0" applyFont="1"/>
    <xf numFmtId="0" fontId="2" fillId="0" borderId="1" xfId="0" applyFont="1" applyBorder="1" applyAlignment="1">
      <alignment horizontal="center"/>
    </xf>
    <xf numFmtId="0" fontId="0" fillId="0" borderId="3" xfId="0" applyBorder="1" applyAlignment="1">
      <alignment horizontal="center"/>
    </xf>
    <xf numFmtId="0" fontId="0" fillId="0" borderId="2" xfId="0" applyBorder="1" applyAlignment="1">
      <alignment horizontal="center"/>
    </xf>
    <xf numFmtId="10" fontId="2" fillId="0" borderId="4" xfId="0" applyNumberFormat="1" applyFont="1" applyBorder="1" applyAlignment="1">
      <alignment horizontal="center"/>
    </xf>
    <xf numFmtId="0" fontId="2" fillId="0" borderId="5" xfId="0" applyFont="1" applyBorder="1" applyAlignment="1">
      <alignment horizontal="center"/>
    </xf>
    <xf numFmtId="0" fontId="2" fillId="0" borderId="6" xfId="0" applyFont="1" applyBorder="1" applyAlignment="1">
      <alignment horizontal="center"/>
    </xf>
  </cellXfs>
  <cellStyles count="6">
    <cellStyle name="Comma" xfId="5" builtinId="3"/>
    <cellStyle name="Comma 2" xfId="2" xr:uid="{84D9CA1E-E726-49B4-A5D1-9F33F21384AC}"/>
    <cellStyle name="Hyperlink" xfId="3" builtinId="8"/>
    <cellStyle name="Normal" xfId="0" builtinId="0"/>
    <cellStyle name="Normal 2" xfId="4" xr:uid="{117FA81C-9B78-4ED0-910B-60945729FF8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14</xdr:col>
      <xdr:colOff>606425</xdr:colOff>
      <xdr:row>2</xdr:row>
      <xdr:rowOff>15875</xdr:rowOff>
    </xdr:from>
    <xdr:to>
      <xdr:col>26</xdr:col>
      <xdr:colOff>292460</xdr:colOff>
      <xdr:row>27</xdr:row>
      <xdr:rowOff>9757</xdr:rowOff>
    </xdr:to>
    <xdr:pic>
      <xdr:nvPicPr>
        <xdr:cNvPr id="2" name="Picture 1">
          <a:extLst>
            <a:ext uri="{FF2B5EF4-FFF2-40B4-BE49-F238E27FC236}">
              <a16:creationId xmlns:a16="http://schemas.microsoft.com/office/drawing/2014/main" id="{EB0C70F9-694F-8E31-0E23-FEEF3AC8873D}"/>
            </a:ext>
          </a:extLst>
        </xdr:cNvPr>
        <xdr:cNvPicPr>
          <a:picLocks noChangeAspect="1"/>
        </xdr:cNvPicPr>
      </xdr:nvPicPr>
      <xdr:blipFill>
        <a:blip xmlns:r="http://schemas.openxmlformats.org/officeDocument/2006/relationships" r:embed="rId1"/>
        <a:stretch>
          <a:fillRect/>
        </a:stretch>
      </xdr:blipFill>
      <xdr:spPr>
        <a:xfrm>
          <a:off x="9674225" y="377825"/>
          <a:ext cx="7004410" cy="4518257"/>
        </a:xfrm>
        <a:prstGeom prst="rect">
          <a:avLst/>
        </a:prstGeom>
      </xdr:spPr>
    </xdr:pic>
    <xdr:clientData/>
  </xdr:twoCellAnchor>
  <xdr:twoCellAnchor editAs="oneCell">
    <xdr:from>
      <xdr:col>15</xdr:col>
      <xdr:colOff>11205</xdr:colOff>
      <xdr:row>28</xdr:row>
      <xdr:rowOff>123265</xdr:rowOff>
    </xdr:from>
    <xdr:to>
      <xdr:col>26</xdr:col>
      <xdr:colOff>236986</xdr:colOff>
      <xdr:row>51</xdr:row>
      <xdr:rowOff>1329</xdr:rowOff>
    </xdr:to>
    <xdr:pic>
      <xdr:nvPicPr>
        <xdr:cNvPr id="3" name="Picture 2">
          <a:extLst>
            <a:ext uri="{FF2B5EF4-FFF2-40B4-BE49-F238E27FC236}">
              <a16:creationId xmlns:a16="http://schemas.microsoft.com/office/drawing/2014/main" id="{AE4713AB-62C4-3637-46DE-CA2090D59916}"/>
            </a:ext>
          </a:extLst>
        </xdr:cNvPr>
        <xdr:cNvPicPr>
          <a:picLocks noChangeAspect="1"/>
        </xdr:cNvPicPr>
      </xdr:nvPicPr>
      <xdr:blipFill>
        <a:blip xmlns:r="http://schemas.openxmlformats.org/officeDocument/2006/relationships" r:embed="rId2"/>
        <a:stretch>
          <a:fillRect/>
        </a:stretch>
      </xdr:blipFill>
      <xdr:spPr>
        <a:xfrm>
          <a:off x="10948146" y="5143500"/>
          <a:ext cx="6885250" cy="4001829"/>
        </a:xfrm>
        <a:prstGeom prst="rect">
          <a:avLst/>
        </a:prstGeom>
      </xdr:spPr>
    </xdr:pic>
    <xdr:clientData/>
  </xdr:twoCellAnchor>
  <xdr:twoCellAnchor editAs="oneCell">
    <xdr:from>
      <xdr:col>10</xdr:col>
      <xdr:colOff>381000</xdr:colOff>
      <xdr:row>56</xdr:row>
      <xdr:rowOff>105335</xdr:rowOff>
    </xdr:from>
    <xdr:to>
      <xdr:col>19</xdr:col>
      <xdr:colOff>520989</xdr:colOff>
      <xdr:row>69</xdr:row>
      <xdr:rowOff>94437</xdr:rowOff>
    </xdr:to>
    <xdr:pic>
      <xdr:nvPicPr>
        <xdr:cNvPr id="4" name="Picture 3">
          <a:extLst>
            <a:ext uri="{FF2B5EF4-FFF2-40B4-BE49-F238E27FC236}">
              <a16:creationId xmlns:a16="http://schemas.microsoft.com/office/drawing/2014/main" id="{9522C544-5E69-A480-4DD0-D0AC7A2E52C0}"/>
            </a:ext>
          </a:extLst>
        </xdr:cNvPr>
        <xdr:cNvPicPr>
          <a:picLocks noChangeAspect="1"/>
        </xdr:cNvPicPr>
      </xdr:nvPicPr>
      <xdr:blipFill>
        <a:blip xmlns:r="http://schemas.openxmlformats.org/officeDocument/2006/relationships" r:embed="rId3"/>
        <a:stretch>
          <a:fillRect/>
        </a:stretch>
      </xdr:blipFill>
      <xdr:spPr>
        <a:xfrm>
          <a:off x="8736106" y="10145806"/>
          <a:ext cx="5626389" cy="23199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unsirs.com/commodity-price/petail-Soda-ash-737.html" TargetMode="External"/><Relationship Id="rId1" Type="http://schemas.openxmlformats.org/officeDocument/2006/relationships/hyperlink" Target="https://agorafreight.net/shipping-quotes/container-from-suzhou-to-shanghai/" TargetMode="Externa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F88653-5F98-45CF-9B96-648840CC8BD3}">
  <dimension ref="A1:X57"/>
  <sheetViews>
    <sheetView topLeftCell="A28" workbookViewId="0">
      <selection activeCell="K22" sqref="K22"/>
    </sheetView>
  </sheetViews>
  <sheetFormatPr defaultRowHeight="14.4" x14ac:dyDescent="0.3"/>
  <cols>
    <col min="3" max="3" width="33.88671875" bestFit="1" customWidth="1"/>
    <col min="20" max="20" width="48.77734375" customWidth="1"/>
    <col min="21" max="21" width="16.33203125" customWidth="1"/>
    <col min="22" max="22" width="17.109375" customWidth="1"/>
  </cols>
  <sheetData>
    <row r="1" spans="1:24" x14ac:dyDescent="0.3">
      <c r="A1" s="1" t="s">
        <v>35</v>
      </c>
    </row>
    <row r="3" spans="1:24" x14ac:dyDescent="0.3">
      <c r="C3" t="s">
        <v>145</v>
      </c>
      <c r="D3" t="s">
        <v>28</v>
      </c>
    </row>
    <row r="4" spans="1:24" x14ac:dyDescent="0.3">
      <c r="C4" t="s">
        <v>145</v>
      </c>
      <c r="D4" t="s">
        <v>29</v>
      </c>
      <c r="U4" t="s">
        <v>103</v>
      </c>
      <c r="W4">
        <f>94080*0.00019</f>
        <v>17.8752</v>
      </c>
      <c r="X4" t="s">
        <v>104</v>
      </c>
    </row>
    <row r="5" spans="1:24" x14ac:dyDescent="0.3">
      <c r="C5" t="s">
        <v>145</v>
      </c>
      <c r="D5" t="s">
        <v>30</v>
      </c>
      <c r="U5" t="s">
        <v>105</v>
      </c>
      <c r="W5" s="5">
        <f>'Benchmarking data'!C86</f>
        <v>153.76532283558237</v>
      </c>
      <c r="X5" t="s">
        <v>106</v>
      </c>
    </row>
    <row r="6" spans="1:24" x14ac:dyDescent="0.3">
      <c r="C6" t="s">
        <v>145</v>
      </c>
      <c r="D6" t="s">
        <v>31</v>
      </c>
      <c r="W6">
        <f>W5/W4</f>
        <v>8.6021595750303419</v>
      </c>
      <c r="X6" t="s">
        <v>34</v>
      </c>
    </row>
    <row r="7" spans="1:24" x14ac:dyDescent="0.3">
      <c r="C7" t="s">
        <v>145</v>
      </c>
      <c r="D7" t="s">
        <v>32</v>
      </c>
      <c r="E7" t="s">
        <v>33</v>
      </c>
    </row>
    <row r="8" spans="1:24" x14ac:dyDescent="0.3">
      <c r="C8" t="s">
        <v>145</v>
      </c>
      <c r="D8" t="s">
        <v>34</v>
      </c>
      <c r="W8" t="e">
        <f>C8-W6</f>
        <v>#VALUE!</v>
      </c>
      <c r="X8" t="s">
        <v>107</v>
      </c>
    </row>
    <row r="9" spans="1:24" x14ac:dyDescent="0.3">
      <c r="C9" t="s">
        <v>145</v>
      </c>
      <c r="D9" t="s">
        <v>46</v>
      </c>
    </row>
    <row r="10" spans="1:24" x14ac:dyDescent="0.3">
      <c r="C10" t="s">
        <v>145</v>
      </c>
      <c r="D10" t="s">
        <v>47</v>
      </c>
    </row>
    <row r="11" spans="1:24" x14ac:dyDescent="0.3">
      <c r="C11" t="s">
        <v>145</v>
      </c>
      <c r="D11" t="s">
        <v>48</v>
      </c>
    </row>
    <row r="12" spans="1:24" x14ac:dyDescent="0.3">
      <c r="C12" s="1" t="s">
        <v>145</v>
      </c>
      <c r="D12" s="1" t="s">
        <v>49</v>
      </c>
      <c r="E12" s="1"/>
    </row>
    <row r="13" spans="1:24" x14ac:dyDescent="0.3">
      <c r="W13" s="1"/>
      <c r="X13" s="1"/>
    </row>
    <row r="15" spans="1:24" x14ac:dyDescent="0.3">
      <c r="A15" s="1" t="s">
        <v>36</v>
      </c>
      <c r="G15" t="s">
        <v>146</v>
      </c>
    </row>
    <row r="17" spans="1:6" x14ac:dyDescent="0.3">
      <c r="C17" t="s">
        <v>145</v>
      </c>
      <c r="D17" t="s">
        <v>37</v>
      </c>
    </row>
    <row r="18" spans="1:6" x14ac:dyDescent="0.3">
      <c r="C18" t="s">
        <v>145</v>
      </c>
      <c r="D18" t="s">
        <v>40</v>
      </c>
    </row>
    <row r="19" spans="1:6" x14ac:dyDescent="0.3">
      <c r="C19" t="s">
        <v>145</v>
      </c>
      <c r="D19" t="s">
        <v>43</v>
      </c>
    </row>
    <row r="20" spans="1:6" x14ac:dyDescent="0.3">
      <c r="C20" t="s">
        <v>145</v>
      </c>
      <c r="D20" t="s">
        <v>38</v>
      </c>
    </row>
    <row r="21" spans="1:6" x14ac:dyDescent="0.3">
      <c r="C21" t="s">
        <v>145</v>
      </c>
      <c r="D21" t="s">
        <v>39</v>
      </c>
    </row>
    <row r="22" spans="1:6" x14ac:dyDescent="0.3">
      <c r="C22" t="s">
        <v>145</v>
      </c>
      <c r="D22" t="s">
        <v>34</v>
      </c>
    </row>
    <row r="23" spans="1:6" x14ac:dyDescent="0.3">
      <c r="C23" t="s">
        <v>145</v>
      </c>
      <c r="D23" t="s">
        <v>48</v>
      </c>
    </row>
    <row r="24" spans="1:6" x14ac:dyDescent="0.3">
      <c r="C24" s="1" t="s">
        <v>145</v>
      </c>
      <c r="D24" s="1" t="s">
        <v>49</v>
      </c>
      <c r="E24" s="1"/>
    </row>
    <row r="26" spans="1:6" x14ac:dyDescent="0.3">
      <c r="A26" s="1" t="s">
        <v>41</v>
      </c>
      <c r="F26" t="s">
        <v>146</v>
      </c>
    </row>
    <row r="28" spans="1:6" x14ac:dyDescent="0.3">
      <c r="C28" t="s">
        <v>145</v>
      </c>
      <c r="D28" t="s">
        <v>37</v>
      </c>
    </row>
    <row r="29" spans="1:6" x14ac:dyDescent="0.3">
      <c r="C29" t="s">
        <v>145</v>
      </c>
      <c r="D29" t="s">
        <v>40</v>
      </c>
    </row>
    <row r="30" spans="1:6" x14ac:dyDescent="0.3">
      <c r="C30" t="s">
        <v>145</v>
      </c>
      <c r="D30" t="s">
        <v>42</v>
      </c>
    </row>
    <row r="31" spans="1:6" x14ac:dyDescent="0.3">
      <c r="C31" t="s">
        <v>145</v>
      </c>
      <c r="D31" t="s">
        <v>38</v>
      </c>
    </row>
    <row r="32" spans="1:6" x14ac:dyDescent="0.3">
      <c r="C32" t="s">
        <v>145</v>
      </c>
      <c r="D32" t="s">
        <v>39</v>
      </c>
    </row>
    <row r="33" spans="1:7" x14ac:dyDescent="0.3">
      <c r="C33" t="s">
        <v>145</v>
      </c>
      <c r="D33" t="s">
        <v>34</v>
      </c>
    </row>
    <row r="34" spans="1:7" x14ac:dyDescent="0.3">
      <c r="C34" t="s">
        <v>145</v>
      </c>
      <c r="D34" t="s">
        <v>48</v>
      </c>
    </row>
    <row r="35" spans="1:7" x14ac:dyDescent="0.3">
      <c r="C35" s="1" t="s">
        <v>145</v>
      </c>
      <c r="D35" s="1" t="s">
        <v>49</v>
      </c>
      <c r="E35" s="1"/>
    </row>
    <row r="37" spans="1:7" x14ac:dyDescent="0.3">
      <c r="A37" s="1" t="s">
        <v>44</v>
      </c>
      <c r="G37" t="s">
        <v>146</v>
      </c>
    </row>
    <row r="39" spans="1:7" x14ac:dyDescent="0.3">
      <c r="C39" t="s">
        <v>145</v>
      </c>
      <c r="D39" t="s">
        <v>37</v>
      </c>
    </row>
    <row r="40" spans="1:7" x14ac:dyDescent="0.3">
      <c r="C40" t="s">
        <v>145</v>
      </c>
      <c r="D40" t="s">
        <v>40</v>
      </c>
    </row>
    <row r="41" spans="1:7" x14ac:dyDescent="0.3">
      <c r="C41" t="s">
        <v>145</v>
      </c>
      <c r="D41" t="s">
        <v>43</v>
      </c>
    </row>
    <row r="42" spans="1:7" x14ac:dyDescent="0.3">
      <c r="C42" t="s">
        <v>145</v>
      </c>
      <c r="D42" t="s">
        <v>38</v>
      </c>
    </row>
    <row r="43" spans="1:7" x14ac:dyDescent="0.3">
      <c r="C43" t="s">
        <v>145</v>
      </c>
      <c r="D43" t="s">
        <v>39</v>
      </c>
    </row>
    <row r="44" spans="1:7" x14ac:dyDescent="0.3">
      <c r="C44" t="s">
        <v>145</v>
      </c>
      <c r="D44" t="s">
        <v>34</v>
      </c>
    </row>
    <row r="45" spans="1:7" x14ac:dyDescent="0.3">
      <c r="C45" t="s">
        <v>145</v>
      </c>
      <c r="D45" t="s">
        <v>48</v>
      </c>
    </row>
    <row r="46" spans="1:7" x14ac:dyDescent="0.3">
      <c r="C46" s="1" t="s">
        <v>145</v>
      </c>
      <c r="D46" s="1" t="s">
        <v>49</v>
      </c>
      <c r="E46" s="1"/>
    </row>
    <row r="48" spans="1:7" x14ac:dyDescent="0.3">
      <c r="A48" s="1" t="s">
        <v>45</v>
      </c>
      <c r="G48" t="s">
        <v>146</v>
      </c>
    </row>
    <row r="50" spans="3:5" x14ac:dyDescent="0.3">
      <c r="C50" t="s">
        <v>145</v>
      </c>
      <c r="D50" t="s">
        <v>37</v>
      </c>
    </row>
    <row r="51" spans="3:5" x14ac:dyDescent="0.3">
      <c r="C51" t="s">
        <v>145</v>
      </c>
      <c r="D51" t="s">
        <v>91</v>
      </c>
    </row>
    <row r="52" spans="3:5" x14ac:dyDescent="0.3">
      <c r="C52" t="s">
        <v>145</v>
      </c>
      <c r="D52" t="s">
        <v>42</v>
      </c>
    </row>
    <row r="53" spans="3:5" x14ac:dyDescent="0.3">
      <c r="C53" t="s">
        <v>145</v>
      </c>
      <c r="D53" t="s">
        <v>38</v>
      </c>
    </row>
    <row r="54" spans="3:5" x14ac:dyDescent="0.3">
      <c r="C54" t="s">
        <v>145</v>
      </c>
      <c r="D54" t="s">
        <v>39</v>
      </c>
    </row>
    <row r="55" spans="3:5" x14ac:dyDescent="0.3">
      <c r="C55" t="s">
        <v>145</v>
      </c>
      <c r="D55" t="s">
        <v>34</v>
      </c>
    </row>
    <row r="56" spans="3:5" x14ac:dyDescent="0.3">
      <c r="C56" t="s">
        <v>145</v>
      </c>
      <c r="D56" t="s">
        <v>48</v>
      </c>
    </row>
    <row r="57" spans="3:5" x14ac:dyDescent="0.3">
      <c r="C57" s="1" t="s">
        <v>145</v>
      </c>
      <c r="D57" s="1" t="s">
        <v>49</v>
      </c>
      <c r="E57" s="1"/>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5E9E5-36D3-4497-B77E-9B27F68CD9E1}">
  <dimension ref="B2:J32"/>
  <sheetViews>
    <sheetView tabSelected="1" topLeftCell="A14" workbookViewId="0">
      <selection activeCell="C24" sqref="C24:G24"/>
    </sheetView>
  </sheetViews>
  <sheetFormatPr defaultRowHeight="14.4" x14ac:dyDescent="0.3"/>
  <cols>
    <col min="2" max="2" width="49.88671875" customWidth="1"/>
    <col min="3" max="3" width="23.77734375" customWidth="1"/>
    <col min="4" max="7" width="31.88671875" bestFit="1" customWidth="1"/>
    <col min="8" max="9" width="33.88671875" bestFit="1" customWidth="1"/>
  </cols>
  <sheetData>
    <row r="2" spans="2:10" x14ac:dyDescent="0.3">
      <c r="B2" s="36"/>
      <c r="C2" s="26"/>
      <c r="D2" s="28"/>
      <c r="E2" s="35" t="s">
        <v>12</v>
      </c>
      <c r="F2" s="35"/>
      <c r="G2" s="35" t="s">
        <v>55</v>
      </c>
      <c r="H2" s="35"/>
      <c r="I2" s="26"/>
    </row>
    <row r="3" spans="2:10" x14ac:dyDescent="0.3">
      <c r="B3" s="37"/>
      <c r="C3" s="27"/>
      <c r="D3" s="29" t="s">
        <v>5</v>
      </c>
      <c r="E3" s="23" t="s">
        <v>6</v>
      </c>
      <c r="F3" s="23" t="s">
        <v>7</v>
      </c>
      <c r="G3" s="23" t="s">
        <v>6</v>
      </c>
      <c r="H3" s="23" t="s">
        <v>7</v>
      </c>
      <c r="I3" s="29" t="s">
        <v>120</v>
      </c>
    </row>
    <row r="4" spans="2:10" x14ac:dyDescent="0.3">
      <c r="B4" s="23" t="s">
        <v>0</v>
      </c>
      <c r="C4" s="18" t="s">
        <v>1</v>
      </c>
      <c r="D4" s="18" t="s">
        <v>145</v>
      </c>
      <c r="E4" s="24">
        <f>'Benchmarking data'!B34</f>
        <v>50.486999796668492</v>
      </c>
      <c r="F4" s="18" t="s">
        <v>145</v>
      </c>
      <c r="G4" s="24">
        <f>'Benchmarking data'!B41</f>
        <v>39.102213185266287</v>
      </c>
      <c r="H4" s="18" t="s">
        <v>145</v>
      </c>
      <c r="I4" s="23" t="s">
        <v>145</v>
      </c>
    </row>
    <row r="5" spans="2:10" x14ac:dyDescent="0.3">
      <c r="B5" s="18"/>
      <c r="C5" s="18" t="s">
        <v>2</v>
      </c>
      <c r="D5" s="18" t="s">
        <v>145</v>
      </c>
      <c r="E5" s="24">
        <f>'Benchmarking data'!B22</f>
        <v>64.821795497213472</v>
      </c>
      <c r="F5" s="18" t="s">
        <v>145</v>
      </c>
      <c r="G5" s="24">
        <f>'Benchmarking data'!B26</f>
        <v>33.979823257996408</v>
      </c>
      <c r="H5" s="18" t="s">
        <v>145</v>
      </c>
      <c r="I5" s="23" t="s">
        <v>145</v>
      </c>
    </row>
    <row r="6" spans="2:10" ht="4.05" customHeight="1" x14ac:dyDescent="0.3">
      <c r="B6" s="18"/>
      <c r="C6" s="18"/>
      <c r="D6" s="18"/>
      <c r="E6" s="24"/>
      <c r="F6" s="24"/>
      <c r="G6" s="18"/>
      <c r="H6" s="18"/>
      <c r="I6" s="23"/>
    </row>
    <row r="7" spans="2:10" x14ac:dyDescent="0.3">
      <c r="B7" s="18"/>
      <c r="C7" s="18"/>
      <c r="D7" s="23" t="s">
        <v>9</v>
      </c>
      <c r="E7" s="23" t="s">
        <v>8</v>
      </c>
      <c r="F7" s="23" t="s">
        <v>10</v>
      </c>
      <c r="G7" s="23" t="s">
        <v>8</v>
      </c>
      <c r="H7" s="23" t="s">
        <v>10</v>
      </c>
      <c r="I7" s="23"/>
    </row>
    <row r="8" spans="2:10" x14ac:dyDescent="0.3">
      <c r="B8" s="23" t="s">
        <v>3</v>
      </c>
      <c r="C8" s="18" t="s">
        <v>4</v>
      </c>
      <c r="D8" s="18" t="s">
        <v>145</v>
      </c>
      <c r="E8" s="18" t="s">
        <v>145</v>
      </c>
      <c r="F8" s="18" t="s">
        <v>145</v>
      </c>
      <c r="G8" s="18" t="s">
        <v>145</v>
      </c>
      <c r="H8" s="18" t="s">
        <v>145</v>
      </c>
      <c r="I8" s="23" t="s">
        <v>145</v>
      </c>
    </row>
    <row r="9" spans="2:10" ht="6" customHeight="1" x14ac:dyDescent="0.3">
      <c r="B9" s="18"/>
      <c r="C9" s="18"/>
      <c r="D9" s="18"/>
      <c r="E9" s="18"/>
      <c r="F9" s="24"/>
      <c r="G9" s="18"/>
      <c r="H9" s="18"/>
      <c r="I9" s="18"/>
    </row>
    <row r="10" spans="2:10" x14ac:dyDescent="0.3">
      <c r="B10" s="18"/>
      <c r="C10" s="18"/>
      <c r="D10" s="18"/>
      <c r="E10" s="18"/>
      <c r="F10" s="18"/>
      <c r="G10" s="18"/>
      <c r="H10" s="23" t="s">
        <v>119</v>
      </c>
      <c r="I10" s="25" t="s">
        <v>145</v>
      </c>
    </row>
    <row r="11" spans="2:10" x14ac:dyDescent="0.3">
      <c r="H11" s="1"/>
      <c r="I11" s="1"/>
      <c r="J11" s="7"/>
    </row>
    <row r="12" spans="2:10" x14ac:dyDescent="0.3">
      <c r="B12" t="s">
        <v>109</v>
      </c>
    </row>
    <row r="13" spans="2:10" x14ac:dyDescent="0.3">
      <c r="B13" t="s">
        <v>108</v>
      </c>
    </row>
    <row r="14" spans="2:10" x14ac:dyDescent="0.3">
      <c r="B14" t="s">
        <v>110</v>
      </c>
    </row>
    <row r="16" spans="2:10" ht="73.05" customHeight="1" x14ac:dyDescent="0.3">
      <c r="B16" s="30" t="s">
        <v>111</v>
      </c>
      <c r="C16" s="32" t="s">
        <v>35</v>
      </c>
      <c r="D16" s="32" t="str">
        <f>'Chinese quotes'!A15</f>
        <v>Quotation 2 (Xuzhou Zhengxin Glass Products Co., Ltd.)</v>
      </c>
      <c r="E16" s="32" t="str">
        <f>'Chinese quotes'!A26</f>
        <v>Quotation 3 (Shanghai Vista Packing Co., Ltd.)</v>
      </c>
      <c r="F16" s="32" t="str">
        <f>'Chinese quotes'!A37</f>
        <v>Quotation 4 (Guangzhou ShifengGlobal Co., Ltd.)</v>
      </c>
      <c r="G16" s="32" t="str">
        <f>'Chinese quotes'!A48</f>
        <v>Quotation 5 (Qingdao Crystal Glass Co., Ltd.)</v>
      </c>
      <c r="H16" s="16"/>
      <c r="I16" s="16"/>
      <c r="J16" s="16"/>
    </row>
    <row r="17" spans="2:7" x14ac:dyDescent="0.3">
      <c r="B17" s="18" t="s">
        <v>112</v>
      </c>
      <c r="C17" s="31" t="str">
        <f>'Chinese quotes'!C8</f>
        <v>(Confidential - commercially sensitive)</v>
      </c>
      <c r="D17" s="31" t="str">
        <f>'Chinese quotes'!C22</f>
        <v>(Confidential - commercially sensitive)</v>
      </c>
      <c r="E17" s="31" t="str">
        <f>'Chinese quotes'!C33</f>
        <v>(Confidential - commercially sensitive)</v>
      </c>
      <c r="F17" s="31" t="str">
        <f>'Chinese quotes'!C44</f>
        <v>(Confidential - commercially sensitive)</v>
      </c>
      <c r="G17" s="31" t="str">
        <f>'Chinese quotes'!C55</f>
        <v>(Confidential - commercially sensitive)</v>
      </c>
    </row>
    <row r="18" spans="2:7" x14ac:dyDescent="0.3">
      <c r="B18" s="18" t="s">
        <v>113</v>
      </c>
      <c r="C18" s="31" t="s">
        <v>116</v>
      </c>
      <c r="D18" s="31" t="s">
        <v>117</v>
      </c>
      <c r="E18" s="31" t="s">
        <v>117</v>
      </c>
      <c r="F18" s="31" t="s">
        <v>117</v>
      </c>
      <c r="G18" s="31" t="s">
        <v>117</v>
      </c>
    </row>
    <row r="19" spans="2:7" x14ac:dyDescent="0.3">
      <c r="B19" s="18" t="s">
        <v>118</v>
      </c>
      <c r="C19" s="31">
        <f>'Chinese quotes'!W6</f>
        <v>8.6021595750303419</v>
      </c>
      <c r="D19" s="31">
        <v>0</v>
      </c>
      <c r="E19" s="31">
        <v>0</v>
      </c>
      <c r="F19" s="31">
        <v>0</v>
      </c>
      <c r="G19" s="31">
        <v>0</v>
      </c>
    </row>
    <row r="20" spans="2:7" x14ac:dyDescent="0.3">
      <c r="B20" s="18" t="s">
        <v>114</v>
      </c>
      <c r="C20" s="31" t="s">
        <v>145</v>
      </c>
      <c r="D20" s="31" t="s">
        <v>145</v>
      </c>
      <c r="E20" s="31" t="s">
        <v>145</v>
      </c>
      <c r="F20" s="31" t="s">
        <v>145</v>
      </c>
      <c r="G20" s="31" t="s">
        <v>145</v>
      </c>
    </row>
    <row r="21" spans="2:7" x14ac:dyDescent="0.3">
      <c r="B21" s="18" t="s">
        <v>115</v>
      </c>
      <c r="C21" s="31" t="s">
        <v>145</v>
      </c>
      <c r="D21" s="31" t="s">
        <v>145</v>
      </c>
      <c r="E21" s="31" t="s">
        <v>145</v>
      </c>
      <c r="F21" s="31" t="s">
        <v>145</v>
      </c>
      <c r="G21" s="31" t="s">
        <v>145</v>
      </c>
    </row>
    <row r="22" spans="2:7" x14ac:dyDescent="0.3">
      <c r="B22" s="18" t="s">
        <v>139</v>
      </c>
      <c r="C22" s="31" t="s">
        <v>145</v>
      </c>
      <c r="D22" s="31" t="s">
        <v>145</v>
      </c>
      <c r="E22" s="31" t="s">
        <v>145</v>
      </c>
      <c r="F22" s="31" t="s">
        <v>145</v>
      </c>
      <c r="G22" s="31" t="s">
        <v>145</v>
      </c>
    </row>
    <row r="23" spans="2:7" x14ac:dyDescent="0.3">
      <c r="B23" s="18" t="s">
        <v>140</v>
      </c>
      <c r="C23" s="31" t="s">
        <v>145</v>
      </c>
      <c r="D23" s="31" t="s">
        <v>145</v>
      </c>
      <c r="E23" s="31" t="s">
        <v>145</v>
      </c>
      <c r="F23" s="31" t="s">
        <v>145</v>
      </c>
      <c r="G23" s="31" t="s">
        <v>145</v>
      </c>
    </row>
    <row r="24" spans="2:7" x14ac:dyDescent="0.3">
      <c r="B24" s="23" t="s">
        <v>150</v>
      </c>
      <c r="C24" s="38">
        <v>9.1800000000000007E-2</v>
      </c>
      <c r="D24" s="39"/>
      <c r="E24" s="39"/>
      <c r="F24" s="39"/>
      <c r="G24" s="40"/>
    </row>
    <row r="27" spans="2:7" x14ac:dyDescent="0.3">
      <c r="B27" s="23" t="s">
        <v>127</v>
      </c>
      <c r="C27" s="23" t="s">
        <v>128</v>
      </c>
      <c r="D27" s="33" t="s">
        <v>138</v>
      </c>
    </row>
    <row r="28" spans="2:7" x14ac:dyDescent="0.3">
      <c r="B28" s="18" t="str">
        <f>'Chinese quotes'!A1</f>
        <v>Quotation 1 (Iboya Glass)</v>
      </c>
      <c r="C28" s="18" t="s">
        <v>129</v>
      </c>
      <c r="D28" s="24" t="str">
        <f>C20</f>
        <v>(Confidential - commercially sensitive)</v>
      </c>
    </row>
    <row r="29" spans="2:7" x14ac:dyDescent="0.3">
      <c r="B29" s="18" t="str">
        <f>'Chinese quotes'!A15</f>
        <v>Quotation 2 (Xuzhou Zhengxin Glass Products Co., Ltd.)</v>
      </c>
      <c r="C29" s="18" t="s">
        <v>130</v>
      </c>
      <c r="D29" s="24" t="str">
        <f>D20</f>
        <v>(Confidential - commercially sensitive)</v>
      </c>
    </row>
    <row r="30" spans="2:7" x14ac:dyDescent="0.3">
      <c r="B30" s="18" t="str">
        <f>'Chinese quotes'!A26</f>
        <v>Quotation 3 (Shanghai Vista Packing Co., Ltd.)</v>
      </c>
      <c r="C30" s="18" t="s">
        <v>131</v>
      </c>
      <c r="D30" s="24" t="str">
        <f>E20</f>
        <v>(Confidential - commercially sensitive)</v>
      </c>
    </row>
    <row r="31" spans="2:7" x14ac:dyDescent="0.3">
      <c r="B31" s="18" t="str">
        <f>'Chinese quotes'!A37</f>
        <v>Quotation 4 (Guangzhou ShifengGlobal Co., Ltd.)</v>
      </c>
      <c r="C31" s="18" t="s">
        <v>130</v>
      </c>
      <c r="D31" s="24" t="str">
        <f>F20</f>
        <v>(Confidential - commercially sensitive)</v>
      </c>
    </row>
    <row r="32" spans="2:7" x14ac:dyDescent="0.3">
      <c r="B32" s="18" t="str">
        <f>'Chinese quotes'!A48</f>
        <v>Quotation 5 (Qingdao Crystal Glass Co., Ltd.)</v>
      </c>
      <c r="C32" s="18" t="s">
        <v>132</v>
      </c>
      <c r="D32" s="24" t="str">
        <f>G20</f>
        <v>(Confidential - commercially sensitive)</v>
      </c>
    </row>
  </sheetData>
  <mergeCells count="4">
    <mergeCell ref="E2:F2"/>
    <mergeCell ref="G2:H2"/>
    <mergeCell ref="B2:B3"/>
    <mergeCell ref="C24:G2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0243D-626D-4C46-A853-4800D9553B21}">
  <dimension ref="A2:R112"/>
  <sheetViews>
    <sheetView topLeftCell="A52" zoomScale="85" zoomScaleNormal="85" workbookViewId="0">
      <selection activeCell="C44" sqref="C44"/>
    </sheetView>
  </sheetViews>
  <sheetFormatPr defaultRowHeight="14.4" x14ac:dyDescent="0.3"/>
  <cols>
    <col min="1" max="1" width="33" customWidth="1"/>
    <col min="2" max="2" width="9.33203125" bestFit="1" customWidth="1"/>
    <col min="3" max="3" width="17.33203125" bestFit="1" customWidth="1"/>
  </cols>
  <sheetData>
    <row r="2" spans="1:7" x14ac:dyDescent="0.3">
      <c r="A2" s="34"/>
    </row>
    <row r="3" spans="1:7" x14ac:dyDescent="0.3">
      <c r="B3" s="1"/>
      <c r="C3" s="1"/>
      <c r="D3" s="1"/>
      <c r="E3" s="1"/>
    </row>
    <row r="4" spans="1:7" x14ac:dyDescent="0.3">
      <c r="A4" s="1"/>
      <c r="B4" s="5"/>
      <c r="C4" s="5"/>
      <c r="D4" s="5"/>
      <c r="E4" s="5"/>
    </row>
    <row r="5" spans="1:7" x14ac:dyDescent="0.3">
      <c r="A5" s="1"/>
      <c r="B5" s="5"/>
      <c r="C5" s="5"/>
      <c r="D5" s="5"/>
      <c r="E5" s="5"/>
    </row>
    <row r="6" spans="1:7" x14ac:dyDescent="0.3">
      <c r="A6" s="1" t="s">
        <v>147</v>
      </c>
      <c r="B6" s="5"/>
      <c r="C6" s="5"/>
      <c r="D6" s="5"/>
      <c r="E6" s="5"/>
    </row>
    <row r="7" spans="1:7" x14ac:dyDescent="0.3">
      <c r="A7" s="1"/>
    </row>
    <row r="8" spans="1:7" x14ac:dyDescent="0.3">
      <c r="A8" s="1"/>
    </row>
    <row r="9" spans="1:7" x14ac:dyDescent="0.3">
      <c r="A9" s="1"/>
      <c r="B9" s="4"/>
      <c r="C9" s="4"/>
      <c r="D9" s="4"/>
      <c r="E9" s="4"/>
      <c r="F9" s="7"/>
    </row>
    <row r="10" spans="1:7" x14ac:dyDescent="0.3">
      <c r="A10" s="1"/>
      <c r="B10" s="4"/>
      <c r="C10" s="4"/>
      <c r="D10" s="4"/>
      <c r="E10" s="4"/>
      <c r="F10" s="7"/>
    </row>
    <row r="13" spans="1:7" x14ac:dyDescent="0.3">
      <c r="A13" s="1" t="s">
        <v>141</v>
      </c>
    </row>
    <row r="14" spans="1:7" x14ac:dyDescent="0.3">
      <c r="A14" t="s">
        <v>13</v>
      </c>
    </row>
    <row r="15" spans="1:7" x14ac:dyDescent="0.3">
      <c r="A15" s="1" t="s">
        <v>26</v>
      </c>
    </row>
    <row r="16" spans="1:7" x14ac:dyDescent="0.3">
      <c r="A16" s="8">
        <v>45292</v>
      </c>
      <c r="B16" t="s">
        <v>14</v>
      </c>
      <c r="C16" s="8">
        <v>45657</v>
      </c>
      <c r="E16">
        <v>6.7647000000000004</v>
      </c>
      <c r="F16" t="s">
        <v>15</v>
      </c>
      <c r="G16" t="s">
        <v>12</v>
      </c>
    </row>
    <row r="17" spans="1:7" x14ac:dyDescent="0.3">
      <c r="A17" s="8">
        <v>45292</v>
      </c>
      <c r="B17" t="s">
        <v>14</v>
      </c>
      <c r="C17" s="8">
        <v>45657</v>
      </c>
      <c r="E17">
        <v>1.2786999999999999</v>
      </c>
      <c r="F17" t="s">
        <v>27</v>
      </c>
      <c r="G17" t="s">
        <v>142</v>
      </c>
    </row>
    <row r="19" spans="1:7" x14ac:dyDescent="0.3">
      <c r="A19" s="1" t="s">
        <v>16</v>
      </c>
    </row>
    <row r="20" spans="1:7" x14ac:dyDescent="0.3">
      <c r="A20" s="1" t="s">
        <v>12</v>
      </c>
    </row>
    <row r="21" spans="1:7" x14ac:dyDescent="0.3">
      <c r="A21" t="s">
        <v>17</v>
      </c>
      <c r="B21">
        <v>438.5</v>
      </c>
      <c r="C21" t="s">
        <v>18</v>
      </c>
      <c r="D21">
        <v>2024</v>
      </c>
      <c r="E21" t="s">
        <v>19</v>
      </c>
    </row>
    <row r="22" spans="1:7" x14ac:dyDescent="0.3">
      <c r="B22" s="4">
        <f>B21/E16</f>
        <v>64.821795497213472</v>
      </c>
      <c r="C22" t="s">
        <v>6</v>
      </c>
    </row>
    <row r="24" spans="1:7" x14ac:dyDescent="0.3">
      <c r="A24" s="1" t="s">
        <v>55</v>
      </c>
    </row>
    <row r="25" spans="1:7" x14ac:dyDescent="0.3">
      <c r="B25" s="4">
        <v>43.45</v>
      </c>
      <c r="C25" t="s">
        <v>22</v>
      </c>
      <c r="E25" t="s">
        <v>88</v>
      </c>
    </row>
    <row r="26" spans="1:7" x14ac:dyDescent="0.3">
      <c r="B26" s="4">
        <f>B25/E17</f>
        <v>33.979823257996408</v>
      </c>
      <c r="C26" t="s">
        <v>6</v>
      </c>
    </row>
    <row r="28" spans="1:7" x14ac:dyDescent="0.3">
      <c r="B28" s="3"/>
    </row>
    <row r="30" spans="1:7" x14ac:dyDescent="0.3">
      <c r="A30" s="1" t="s">
        <v>89</v>
      </c>
    </row>
    <row r="31" spans="1:7" x14ac:dyDescent="0.3">
      <c r="A31" s="1" t="s">
        <v>12</v>
      </c>
    </row>
    <row r="32" spans="1:7" x14ac:dyDescent="0.3">
      <c r="A32" t="s">
        <v>1</v>
      </c>
      <c r="B32">
        <v>18.920000000000002</v>
      </c>
      <c r="C32" t="s">
        <v>21</v>
      </c>
      <c r="D32">
        <v>2024</v>
      </c>
      <c r="E32" t="s">
        <v>20</v>
      </c>
    </row>
    <row r="33" spans="1:8" x14ac:dyDescent="0.3">
      <c r="B33" s="4">
        <f>B32*G34</f>
        <v>64.557726639999998</v>
      </c>
      <c r="C33" t="s">
        <v>22</v>
      </c>
    </row>
    <row r="34" spans="1:8" x14ac:dyDescent="0.3">
      <c r="B34">
        <f>B33/E17</f>
        <v>50.486999796668492</v>
      </c>
      <c r="C34" t="s">
        <v>6</v>
      </c>
      <c r="E34" t="s">
        <v>23</v>
      </c>
      <c r="F34" t="s">
        <v>24</v>
      </c>
      <c r="G34">
        <v>3.4121419999999998</v>
      </c>
      <c r="H34" t="s">
        <v>25</v>
      </c>
    </row>
    <row r="37" spans="1:8" x14ac:dyDescent="0.3">
      <c r="A37" s="1" t="s">
        <v>50</v>
      </c>
    </row>
    <row r="39" spans="1:8" x14ac:dyDescent="0.3">
      <c r="A39" t="s">
        <v>51</v>
      </c>
      <c r="B39">
        <v>0.05</v>
      </c>
      <c r="C39" t="s">
        <v>52</v>
      </c>
      <c r="E39" t="s">
        <v>81</v>
      </c>
    </row>
    <row r="40" spans="1:8" x14ac:dyDescent="0.3">
      <c r="B40">
        <f>B39*1000</f>
        <v>50</v>
      </c>
      <c r="C40" t="s">
        <v>22</v>
      </c>
    </row>
    <row r="41" spans="1:8" x14ac:dyDescent="0.3">
      <c r="B41" s="4">
        <f>B40/E17</f>
        <v>39.102213185266287</v>
      </c>
      <c r="C41" t="s">
        <v>6</v>
      </c>
    </row>
    <row r="43" spans="1:8" x14ac:dyDescent="0.3">
      <c r="B43" s="3"/>
    </row>
    <row r="50" spans="1:11" x14ac:dyDescent="0.3">
      <c r="A50" s="1" t="s">
        <v>54</v>
      </c>
    </row>
    <row r="53" spans="1:11" x14ac:dyDescent="0.3">
      <c r="A53" s="9" t="s">
        <v>53</v>
      </c>
      <c r="K53" s="1" t="s">
        <v>143</v>
      </c>
    </row>
    <row r="55" spans="1:11" x14ac:dyDescent="0.3">
      <c r="A55" s="1" t="s">
        <v>54</v>
      </c>
    </row>
    <row r="57" spans="1:11" x14ac:dyDescent="0.3">
      <c r="A57" t="s">
        <v>55</v>
      </c>
      <c r="B57">
        <v>1209.29</v>
      </c>
      <c r="C57" t="s">
        <v>79</v>
      </c>
    </row>
    <row r="58" spans="1:11" x14ac:dyDescent="0.3">
      <c r="B58">
        <v>7.1</v>
      </c>
      <c r="C58" t="s">
        <v>77</v>
      </c>
    </row>
    <row r="59" spans="1:11" x14ac:dyDescent="0.3">
      <c r="B59" s="4">
        <f>B57/B58</f>
        <v>170.32253521126762</v>
      </c>
      <c r="C59" t="s">
        <v>78</v>
      </c>
    </row>
    <row r="60" spans="1:11" x14ac:dyDescent="0.3">
      <c r="B60" s="13">
        <f>B59/E17</f>
        <v>133.19976164172022</v>
      </c>
      <c r="C60" t="s">
        <v>90</v>
      </c>
    </row>
    <row r="62" spans="1:11" x14ac:dyDescent="0.3">
      <c r="A62" t="s">
        <v>12</v>
      </c>
      <c r="B62">
        <v>222.6</v>
      </c>
      <c r="C62" t="s">
        <v>78</v>
      </c>
    </row>
    <row r="63" spans="1:11" x14ac:dyDescent="0.3">
      <c r="B63" s="13">
        <f>B62/E17</f>
        <v>174.0830531008055</v>
      </c>
      <c r="C63" t="s">
        <v>90</v>
      </c>
    </row>
    <row r="64" spans="1:11" x14ac:dyDescent="0.3">
      <c r="B64" s="3">
        <f>(B62-B59)/B59</f>
        <v>0.30693216680862312</v>
      </c>
      <c r="C64" t="s">
        <v>80</v>
      </c>
    </row>
    <row r="72" spans="1:9" x14ac:dyDescent="0.3">
      <c r="A72" s="1" t="s">
        <v>144</v>
      </c>
    </row>
    <row r="74" spans="1:9" x14ac:dyDescent="0.3">
      <c r="A74" s="1" t="s">
        <v>82</v>
      </c>
      <c r="B74" s="15" t="s">
        <v>83</v>
      </c>
      <c r="C74" s="1"/>
      <c r="D74" s="1"/>
    </row>
    <row r="76" spans="1:9" x14ac:dyDescent="0.3">
      <c r="A76" t="s">
        <v>84</v>
      </c>
      <c r="B76" t="s">
        <v>86</v>
      </c>
    </row>
    <row r="77" spans="1:9" x14ac:dyDescent="0.3">
      <c r="B77" t="s">
        <v>93</v>
      </c>
      <c r="C77" t="s">
        <v>87</v>
      </c>
    </row>
    <row r="78" spans="1:9" x14ac:dyDescent="0.3">
      <c r="A78" t="s">
        <v>92</v>
      </c>
      <c r="C78">
        <v>30</v>
      </c>
      <c r="G78" s="9" t="s">
        <v>85</v>
      </c>
    </row>
    <row r="79" spans="1:9" x14ac:dyDescent="0.3">
      <c r="A79" t="s">
        <v>94</v>
      </c>
      <c r="C79">
        <v>30</v>
      </c>
    </row>
    <row r="80" spans="1:9" x14ac:dyDescent="0.3">
      <c r="A80" t="s">
        <v>95</v>
      </c>
      <c r="B80">
        <v>450</v>
      </c>
      <c r="C80" s="5">
        <f>B80/$G$80</f>
        <v>63.380281690140848</v>
      </c>
      <c r="G80">
        <v>7.1</v>
      </c>
      <c r="H80" t="s">
        <v>100</v>
      </c>
      <c r="I80" t="s">
        <v>101</v>
      </c>
    </row>
    <row r="81" spans="1:13" x14ac:dyDescent="0.3">
      <c r="A81" t="s">
        <v>96</v>
      </c>
      <c r="B81">
        <v>30</v>
      </c>
      <c r="C81" s="5">
        <f t="shared" ref="C81:C84" si="0">B81/$G$80</f>
        <v>4.2253521126760569</v>
      </c>
    </row>
    <row r="82" spans="1:13" x14ac:dyDescent="0.3">
      <c r="A82" t="s">
        <v>97</v>
      </c>
      <c r="B82">
        <v>300</v>
      </c>
      <c r="C82" s="5">
        <f t="shared" si="0"/>
        <v>42.253521126760567</v>
      </c>
    </row>
    <row r="83" spans="1:13" x14ac:dyDescent="0.3">
      <c r="A83" t="s">
        <v>98</v>
      </c>
      <c r="B83">
        <v>178</v>
      </c>
      <c r="C83" s="5">
        <f t="shared" si="0"/>
        <v>25.070422535211268</v>
      </c>
    </row>
    <row r="84" spans="1:13" x14ac:dyDescent="0.3">
      <c r="A84" t="s">
        <v>99</v>
      </c>
      <c r="B84">
        <v>12</v>
      </c>
      <c r="C84" s="5">
        <f t="shared" si="0"/>
        <v>1.6901408450704227</v>
      </c>
    </row>
    <row r="85" spans="1:13" x14ac:dyDescent="0.3">
      <c r="A85" s="1" t="s">
        <v>11</v>
      </c>
      <c r="B85" s="1"/>
      <c r="C85" s="14">
        <f>SUM(C78:C84)</f>
        <v>196.61971830985917</v>
      </c>
      <c r="D85" s="1"/>
    </row>
    <row r="86" spans="1:13" x14ac:dyDescent="0.3">
      <c r="C86" s="14">
        <f>C85/E17</f>
        <v>153.76532283558237</v>
      </c>
      <c r="D86" s="1" t="s">
        <v>102</v>
      </c>
    </row>
    <row r="93" spans="1:13" x14ac:dyDescent="0.3">
      <c r="A93" s="1"/>
      <c r="M93" s="1"/>
    </row>
    <row r="94" spans="1:13" x14ac:dyDescent="0.3">
      <c r="A94" s="1" t="s">
        <v>148</v>
      </c>
      <c r="C94" s="17"/>
      <c r="D94" s="17"/>
      <c r="E94" s="17"/>
      <c r="F94" s="17"/>
    </row>
    <row r="95" spans="1:13" x14ac:dyDescent="0.3">
      <c r="C95" s="3"/>
      <c r="F95" s="3"/>
    </row>
    <row r="96" spans="1:13" x14ac:dyDescent="0.3">
      <c r="C96" s="3"/>
      <c r="F96" s="3"/>
    </row>
    <row r="97" spans="2:18" x14ac:dyDescent="0.3">
      <c r="C97" s="3"/>
      <c r="F97" s="3"/>
    </row>
    <row r="102" spans="2:18" x14ac:dyDescent="0.3">
      <c r="M102" s="3"/>
      <c r="R102" s="6"/>
    </row>
    <row r="103" spans="2:18" x14ac:dyDescent="0.3">
      <c r="R103" s="6"/>
    </row>
    <row r="104" spans="2:18" x14ac:dyDescent="0.3">
      <c r="R104" s="6"/>
    </row>
    <row r="107" spans="2:18" x14ac:dyDescent="0.3">
      <c r="N107" s="2"/>
      <c r="Q107" s="4"/>
    </row>
    <row r="108" spans="2:18" x14ac:dyDescent="0.3">
      <c r="B108" s="1"/>
      <c r="C108" s="1"/>
      <c r="D108" s="7"/>
      <c r="N108" s="2"/>
    </row>
    <row r="109" spans="2:18" x14ac:dyDescent="0.3">
      <c r="O109" s="2"/>
      <c r="Q109" s="5"/>
      <c r="R109" s="5"/>
    </row>
    <row r="110" spans="2:18" x14ac:dyDescent="0.3">
      <c r="Q110" s="5"/>
      <c r="R110" s="5"/>
    </row>
    <row r="111" spans="2:18" x14ac:dyDescent="0.3">
      <c r="Q111" s="5"/>
      <c r="R111" s="5"/>
    </row>
    <row r="112" spans="2:18" x14ac:dyDescent="0.3">
      <c r="R112" s="5"/>
    </row>
  </sheetData>
  <hyperlinks>
    <hyperlink ref="G78" r:id="rId1" display="https://agorafreight.net/shipping-quotes/container-from-suzhou-to-shanghai/" xr:uid="{864C200D-73AA-4210-971B-46931C28F76F}"/>
    <hyperlink ref="A53" r:id="rId2" display="https://www.sunsirs.com/commodity-price/petail-Soda-ash-737.html" xr:uid="{E080B9BD-B3EA-4E1B-8BC3-FB0E38C7D91F}"/>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DCB99-24CE-4490-8566-B0619DA32D81}">
  <dimension ref="A1:I13"/>
  <sheetViews>
    <sheetView workbookViewId="0">
      <selection activeCell="D21" sqref="D21"/>
    </sheetView>
  </sheetViews>
  <sheetFormatPr defaultColWidth="8.77734375" defaultRowHeight="14.4" x14ac:dyDescent="0.3"/>
  <cols>
    <col min="1" max="1" width="17.5546875" style="10" customWidth="1"/>
    <col min="2" max="2" width="10.77734375" style="10" customWidth="1"/>
    <col min="3" max="3" width="24.21875" style="10" customWidth="1"/>
    <col min="4" max="4" width="18.88671875" style="10" customWidth="1"/>
    <col min="5" max="5" width="27" style="10" customWidth="1"/>
    <col min="6" max="7" width="29.77734375" style="10" customWidth="1"/>
    <col min="8" max="8" width="22.88671875" style="10" customWidth="1"/>
    <col min="9" max="16384" width="8.77734375" style="10"/>
  </cols>
  <sheetData>
    <row r="1" spans="1:9" x14ac:dyDescent="0.3">
      <c r="A1" s="10" t="s">
        <v>76</v>
      </c>
    </row>
    <row r="3" spans="1:9" x14ac:dyDescent="0.3">
      <c r="A3" s="12" t="s">
        <v>75</v>
      </c>
      <c r="B3" s="12" t="s">
        <v>74</v>
      </c>
      <c r="C3" s="12" t="s">
        <v>73</v>
      </c>
      <c r="D3" s="12" t="s">
        <v>72</v>
      </c>
      <c r="E3" s="12" t="s">
        <v>71</v>
      </c>
      <c r="F3" s="12" t="s">
        <v>70</v>
      </c>
      <c r="G3" s="12" t="s">
        <v>69</v>
      </c>
      <c r="H3" s="12" t="s">
        <v>68</v>
      </c>
      <c r="I3" s="12" t="s">
        <v>67</v>
      </c>
    </row>
    <row r="4" spans="1:9" x14ac:dyDescent="0.3">
      <c r="A4" s="10" t="s">
        <v>66</v>
      </c>
      <c r="B4" s="11">
        <v>283620</v>
      </c>
      <c r="C4" s="10" t="s">
        <v>56</v>
      </c>
      <c r="D4" s="10">
        <v>26716415</v>
      </c>
      <c r="E4" s="10">
        <v>6333817</v>
      </c>
      <c r="F4" s="10">
        <v>31157</v>
      </c>
      <c r="G4" s="10">
        <v>33081389</v>
      </c>
      <c r="H4" s="10">
        <v>148612129</v>
      </c>
      <c r="I4" s="10">
        <f t="shared" ref="I4:I13" si="0">G4/(H4/1000)</f>
        <v>222.60221438587965</v>
      </c>
    </row>
    <row r="5" spans="1:9" x14ac:dyDescent="0.3">
      <c r="A5" s="10" t="s">
        <v>65</v>
      </c>
      <c r="B5" s="11">
        <v>283620</v>
      </c>
      <c r="C5" s="10" t="s">
        <v>56</v>
      </c>
      <c r="D5" s="10">
        <v>8916036</v>
      </c>
      <c r="E5" s="10">
        <v>1697749</v>
      </c>
      <c r="F5" s="10">
        <v>9665</v>
      </c>
      <c r="G5" s="10">
        <v>10623450</v>
      </c>
      <c r="H5" s="10">
        <v>45961914</v>
      </c>
      <c r="I5" s="10">
        <f t="shared" si="0"/>
        <v>231.13593572278128</v>
      </c>
    </row>
    <row r="6" spans="1:9" x14ac:dyDescent="0.3">
      <c r="A6" s="10" t="s">
        <v>64</v>
      </c>
      <c r="B6" s="11">
        <v>283620</v>
      </c>
      <c r="C6" s="10" t="s">
        <v>56</v>
      </c>
      <c r="D6" s="10">
        <v>24841040</v>
      </c>
      <c r="E6" s="10">
        <v>5699328</v>
      </c>
      <c r="F6" s="10">
        <v>33580</v>
      </c>
      <c r="G6" s="10">
        <v>30573948</v>
      </c>
      <c r="H6" s="10">
        <v>136407384</v>
      </c>
      <c r="I6" s="10">
        <f t="shared" si="0"/>
        <v>224.1370452496912</v>
      </c>
    </row>
    <row r="7" spans="1:9" x14ac:dyDescent="0.3">
      <c r="A7" s="10" t="s">
        <v>63</v>
      </c>
      <c r="B7" s="11">
        <v>283620</v>
      </c>
      <c r="C7" s="10" t="s">
        <v>56</v>
      </c>
      <c r="D7" s="10">
        <v>14077459</v>
      </c>
      <c r="E7" s="10">
        <v>2775036</v>
      </c>
      <c r="F7" s="10">
        <v>18932</v>
      </c>
      <c r="G7" s="10">
        <v>16871427</v>
      </c>
      <c r="H7" s="10">
        <v>74615718</v>
      </c>
      <c r="I7" s="10">
        <f t="shared" si="0"/>
        <v>226.11089797460639</v>
      </c>
    </row>
    <row r="8" spans="1:9" x14ac:dyDescent="0.3">
      <c r="A8" s="10" t="s">
        <v>62</v>
      </c>
      <c r="B8" s="11">
        <v>283620</v>
      </c>
      <c r="C8" s="10" t="s">
        <v>56</v>
      </c>
      <c r="D8" s="10">
        <v>25726248</v>
      </c>
      <c r="E8" s="10">
        <v>5396352</v>
      </c>
      <c r="F8" s="10">
        <v>41930</v>
      </c>
      <c r="G8" s="10">
        <v>31164530</v>
      </c>
      <c r="H8" s="10">
        <v>134639497</v>
      </c>
      <c r="I8" s="10">
        <f t="shared" si="0"/>
        <v>231.46647673527775</v>
      </c>
    </row>
    <row r="9" spans="1:9" x14ac:dyDescent="0.3">
      <c r="A9" s="10" t="s">
        <v>61</v>
      </c>
      <c r="B9" s="11">
        <v>283620</v>
      </c>
      <c r="C9" s="10" t="s">
        <v>56</v>
      </c>
      <c r="D9" s="10">
        <v>22138427</v>
      </c>
      <c r="E9" s="10">
        <v>4603296</v>
      </c>
      <c r="F9" s="10">
        <v>15911</v>
      </c>
      <c r="G9" s="10">
        <v>26757634</v>
      </c>
      <c r="H9" s="10">
        <v>117608477</v>
      </c>
      <c r="I9" s="10">
        <f t="shared" si="0"/>
        <v>227.51450135690473</v>
      </c>
    </row>
    <row r="10" spans="1:9" x14ac:dyDescent="0.3">
      <c r="A10" s="10" t="s">
        <v>60</v>
      </c>
      <c r="B10" s="11">
        <v>283620</v>
      </c>
      <c r="C10" s="10" t="s">
        <v>56</v>
      </c>
      <c r="D10" s="10">
        <v>36939804</v>
      </c>
      <c r="E10" s="10">
        <v>8129822</v>
      </c>
      <c r="F10" s="10">
        <v>54779</v>
      </c>
      <c r="G10" s="10">
        <v>45124405</v>
      </c>
      <c r="H10" s="10">
        <v>197683707</v>
      </c>
      <c r="I10" s="10">
        <f t="shared" si="0"/>
        <v>228.26567593656063</v>
      </c>
    </row>
    <row r="11" spans="1:9" x14ac:dyDescent="0.3">
      <c r="A11" s="10" t="s">
        <v>59</v>
      </c>
      <c r="B11" s="11">
        <v>283620</v>
      </c>
      <c r="C11" s="10" t="s">
        <v>56</v>
      </c>
      <c r="D11" s="10">
        <v>17086162</v>
      </c>
      <c r="E11" s="10">
        <v>3912120</v>
      </c>
      <c r="F11" s="10">
        <v>12403</v>
      </c>
      <c r="G11" s="10">
        <v>21010685</v>
      </c>
      <c r="H11" s="10">
        <v>91354609</v>
      </c>
      <c r="I11" s="10">
        <f t="shared" si="0"/>
        <v>229.99042117294817</v>
      </c>
    </row>
    <row r="12" spans="1:9" x14ac:dyDescent="0.3">
      <c r="A12" s="10" t="s">
        <v>58</v>
      </c>
      <c r="B12" s="11">
        <v>283620</v>
      </c>
      <c r="C12" s="10" t="s">
        <v>56</v>
      </c>
      <c r="D12" s="10">
        <v>20934583</v>
      </c>
      <c r="E12" s="10">
        <v>5258235</v>
      </c>
      <c r="F12" s="10">
        <v>98775</v>
      </c>
      <c r="G12" s="10">
        <v>26291593</v>
      </c>
      <c r="H12" s="10">
        <v>119266389</v>
      </c>
      <c r="I12" s="10">
        <f t="shared" si="0"/>
        <v>220.4442778929108</v>
      </c>
    </row>
    <row r="13" spans="1:9" x14ac:dyDescent="0.3">
      <c r="A13" s="10" t="s">
        <v>57</v>
      </c>
      <c r="B13" s="11">
        <v>283620</v>
      </c>
      <c r="C13" s="10" t="s">
        <v>56</v>
      </c>
      <c r="D13" s="10">
        <v>25773969</v>
      </c>
      <c r="E13" s="10">
        <v>6436939</v>
      </c>
      <c r="F13" s="10">
        <v>60805</v>
      </c>
      <c r="G13" s="10">
        <v>32271713</v>
      </c>
      <c r="H13" s="10">
        <v>142170880</v>
      </c>
      <c r="I13" s="10">
        <f t="shared" si="0"/>
        <v>226.99242629714325</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8AF64-2BD3-4A5C-9AEA-09FA0AA4FEA8}">
  <dimension ref="A3:O9"/>
  <sheetViews>
    <sheetView workbookViewId="0">
      <selection activeCell="D10" sqref="D10"/>
    </sheetView>
  </sheetViews>
  <sheetFormatPr defaultRowHeight="14.4" x14ac:dyDescent="0.3"/>
  <cols>
    <col min="1" max="1" width="18.33203125" bestFit="1" customWidth="1"/>
    <col min="2" max="2" width="35.44140625" bestFit="1" customWidth="1"/>
    <col min="3" max="3" width="36.44140625" customWidth="1"/>
    <col min="4" max="4" width="38.5546875" customWidth="1"/>
    <col min="5" max="5" width="14" bestFit="1" customWidth="1"/>
    <col min="12" max="15" width="32.109375" bestFit="1" customWidth="1"/>
  </cols>
  <sheetData>
    <row r="3" spans="1:15" x14ac:dyDescent="0.3">
      <c r="A3" s="18"/>
      <c r="B3" s="20" t="s">
        <v>49</v>
      </c>
      <c r="C3" s="20" t="s">
        <v>136</v>
      </c>
      <c r="D3" s="20" t="s">
        <v>125</v>
      </c>
      <c r="L3" s="23" t="s">
        <v>137</v>
      </c>
      <c r="M3" s="23" t="s">
        <v>133</v>
      </c>
      <c r="N3" s="23" t="s">
        <v>134</v>
      </c>
      <c r="O3" s="23" t="s">
        <v>135</v>
      </c>
    </row>
    <row r="4" spans="1:15" x14ac:dyDescent="0.3">
      <c r="A4" s="18" t="s">
        <v>121</v>
      </c>
      <c r="B4" s="21" t="s">
        <v>149</v>
      </c>
      <c r="C4" s="18" t="s">
        <v>149</v>
      </c>
      <c r="D4" s="22" t="s">
        <v>149</v>
      </c>
      <c r="L4" s="18" t="s">
        <v>149</v>
      </c>
      <c r="M4" s="18" t="s">
        <v>149</v>
      </c>
      <c r="N4" s="18" t="s">
        <v>149</v>
      </c>
      <c r="O4" s="18" t="s">
        <v>149</v>
      </c>
    </row>
    <row r="5" spans="1:15" x14ac:dyDescent="0.3">
      <c r="A5" s="18" t="s">
        <v>122</v>
      </c>
      <c r="B5" s="21" t="s">
        <v>149</v>
      </c>
      <c r="C5" s="18" t="s">
        <v>149</v>
      </c>
      <c r="D5" s="22" t="s">
        <v>149</v>
      </c>
      <c r="L5" s="18"/>
      <c r="M5" s="18"/>
      <c r="N5" s="18"/>
      <c r="O5" s="18">
        <f t="shared" ref="O5:O7" si="0">M5*(N5/1000)</f>
        <v>0</v>
      </c>
    </row>
    <row r="6" spans="1:15" x14ac:dyDescent="0.3">
      <c r="A6" s="18" t="s">
        <v>123</v>
      </c>
      <c r="B6" s="21" t="s">
        <v>149</v>
      </c>
      <c r="C6" s="18" t="s">
        <v>149</v>
      </c>
      <c r="D6" s="22" t="s">
        <v>149</v>
      </c>
      <c r="L6" s="18" t="s">
        <v>149</v>
      </c>
      <c r="M6" s="18" t="s">
        <v>149</v>
      </c>
      <c r="N6" s="18" t="s">
        <v>149</v>
      </c>
      <c r="O6" s="18" t="s">
        <v>149</v>
      </c>
    </row>
    <row r="7" spans="1:15" x14ac:dyDescent="0.3">
      <c r="A7" s="18" t="s">
        <v>122</v>
      </c>
      <c r="B7" s="21" t="s">
        <v>149</v>
      </c>
      <c r="C7" s="18" t="s">
        <v>149</v>
      </c>
      <c r="D7" s="22" t="s">
        <v>149</v>
      </c>
      <c r="L7" s="18"/>
      <c r="M7" s="18"/>
      <c r="N7" s="18"/>
      <c r="O7" s="18">
        <f t="shared" si="0"/>
        <v>0</v>
      </c>
    </row>
    <row r="8" spans="1:15" x14ac:dyDescent="0.3">
      <c r="A8" s="18" t="s">
        <v>124</v>
      </c>
      <c r="B8" s="21" t="s">
        <v>149</v>
      </c>
      <c r="C8" s="18" t="s">
        <v>149</v>
      </c>
      <c r="D8" s="22" t="s">
        <v>149</v>
      </c>
      <c r="L8" s="18" t="s">
        <v>149</v>
      </c>
      <c r="M8" s="18" t="s">
        <v>149</v>
      </c>
      <c r="N8" s="18" t="s">
        <v>149</v>
      </c>
      <c r="O8" s="18" t="s">
        <v>149</v>
      </c>
    </row>
    <row r="9" spans="1:15" x14ac:dyDescent="0.3">
      <c r="D9" s="19">
        <v>0.23</v>
      </c>
      <c r="E9" s="18" t="s">
        <v>126</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3" ma:contentTypeDescription="Create a new document." ma:contentTypeScope="" ma:versionID="0b3f299ea80c28f761d08c085df34a65">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29912cf9c89ce1423ec7fe837b583001"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760887-92d3-413b-b11d-236601df688e">
      <Terms xmlns="http://schemas.microsoft.com/office/infopath/2007/PartnerControls"/>
    </lcf76f155ced4ddcb4097134ff3c332f>
    <TaxCatchAll xmlns="e30f7a5d-8fa8-41c9-ac7a-9b097ed4b6af"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62DA0DF2-13BF-4891-8A7B-E8A592447D7E}"/>
</file>

<file path=customXml/itemProps2.xml><?xml version="1.0" encoding="utf-8"?>
<ds:datastoreItem xmlns:ds="http://schemas.openxmlformats.org/officeDocument/2006/customXml" ds:itemID="{4FD8A870-05A4-459F-A2AF-4E7334766073}"/>
</file>

<file path=customXml/itemProps3.xml><?xml version="1.0" encoding="utf-8"?>
<ds:datastoreItem xmlns:ds="http://schemas.openxmlformats.org/officeDocument/2006/customXml" ds:itemID="{B370B8C7-8ED1-4D85-B218-C3C6650D05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Chinese quotes</vt:lpstr>
      <vt:lpstr>CNV Method</vt:lpstr>
      <vt:lpstr>Benchmarking data</vt:lpstr>
      <vt:lpstr>Soda ash import data</vt:lpstr>
      <vt:lpstr>Injury margin calc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2026-01-29T14:00:20Z</dcterms:created>
  <dcterms:modified xsi:type="dcterms:W3CDTF">2026-01-29T14:00:26Z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0x010100C9280E48E807ED4AA4BA7BE40CA69573</vt:lpwstr>
  </property>
</Properties>
</file>