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bionstone.sharepoint.com/sites/Directors/Shared Documents/Trade Remedies Authority/TRA - September Draft/Non confidential version/"/>
    </mc:Choice>
  </mc:AlternateContent>
  <xr:revisionPtr revIDLastSave="400" documentId="8_{034F0514-AEBB-41AB-824F-0E7BF7A6CD9F}" xr6:coauthVersionLast="47" xr6:coauthVersionMax="47" xr10:uidLastSave="{CDAE98E9-C040-4ABF-BAA2-802506C4D8D0}"/>
  <bookViews>
    <workbookView xWindow="28680" yWindow="-120" windowWidth="29040" windowHeight="17520" activeTab="2" xr2:uid="{337141D8-F1B6-49F7-B250-F123DC34EB63}"/>
  </bookViews>
  <sheets>
    <sheet name="Albion Turnover and Profit" sheetId="1" r:id="rId1"/>
    <sheet name="Stone Firms Turnover and Profit" sheetId="2" r:id="rId2"/>
    <sheet name="Combine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G12" i="3" l="1"/>
  <c r="J12" i="3"/>
  <c r="G13" i="3"/>
  <c r="J13" i="3"/>
  <c r="G10" i="3"/>
  <c r="J10" i="3"/>
  <c r="G11" i="3"/>
  <c r="J11" i="3"/>
  <c r="C14" i="3"/>
  <c r="K14" i="3" s="1"/>
  <c r="A14" i="3"/>
  <c r="D17" i="1"/>
  <c r="B14" i="3"/>
  <c r="D15" i="2"/>
  <c r="J14" i="3" l="1"/>
  <c r="D18" i="1"/>
  <c r="D14" i="3"/>
  <c r="C3" i="3"/>
  <c r="C4" i="3"/>
  <c r="C5" i="3"/>
  <c r="C6" i="3"/>
  <c r="C7" i="3"/>
  <c r="C8" i="3"/>
  <c r="C9" i="3"/>
  <c r="C10" i="3"/>
  <c r="K10" i="3" s="1"/>
  <c r="C11" i="3"/>
  <c r="K11" i="3" s="1"/>
  <c r="C12" i="3"/>
  <c r="K12" i="3" s="1"/>
  <c r="C13" i="3"/>
  <c r="K13" i="3" s="1"/>
  <c r="C2" i="3"/>
  <c r="B3" i="3"/>
  <c r="B4" i="3"/>
  <c r="B5" i="3"/>
  <c r="B6" i="3"/>
  <c r="B7" i="3"/>
  <c r="B8" i="3"/>
  <c r="B9" i="3"/>
  <c r="B10" i="3"/>
  <c r="B11" i="3"/>
  <c r="B12" i="3"/>
  <c r="B13" i="3"/>
  <c r="B2" i="3"/>
  <c r="D3" i="1"/>
  <c r="A2" i="3"/>
  <c r="A3" i="3"/>
  <c r="A4" i="3"/>
  <c r="A5" i="3"/>
  <c r="A6" i="3"/>
  <c r="A7" i="3"/>
  <c r="A8" i="3"/>
  <c r="A9" i="3"/>
  <c r="A10" i="3"/>
  <c r="A11" i="3"/>
  <c r="A12" i="3"/>
  <c r="A13" i="3"/>
  <c r="A1" i="3"/>
  <c r="D4" i="1"/>
  <c r="D5" i="1"/>
  <c r="D14" i="2"/>
  <c r="D13" i="2"/>
  <c r="D12" i="2"/>
  <c r="D11" i="2"/>
  <c r="D10" i="2"/>
  <c r="D9" i="2"/>
  <c r="D8" i="2"/>
  <c r="D7" i="2"/>
  <c r="D6" i="2"/>
  <c r="D5" i="2"/>
  <c r="D4" i="2"/>
  <c r="D3" i="2"/>
  <c r="D7" i="1"/>
  <c r="D8" i="1"/>
  <c r="D9" i="1"/>
  <c r="D10" i="1"/>
  <c r="D11" i="1"/>
  <c r="D12" i="1"/>
  <c r="D13" i="1"/>
  <c r="D14" i="1"/>
  <c r="D15" i="1"/>
  <c r="D16" i="1"/>
  <c r="D6" i="1"/>
  <c r="L14" i="3" l="1"/>
  <c r="L11" i="3"/>
  <c r="L13" i="3"/>
  <c r="L10" i="3"/>
  <c r="L12" i="3"/>
  <c r="D8" i="3"/>
  <c r="D7" i="3"/>
  <c r="D9" i="3"/>
  <c r="D2" i="3"/>
  <c r="D4" i="3"/>
  <c r="D13" i="3"/>
  <c r="D12" i="3"/>
  <c r="D10" i="3"/>
  <c r="D11" i="3"/>
  <c r="D6" i="3"/>
  <c r="D5" i="3"/>
  <c r="D3" i="3"/>
  <c r="J5" i="3" l="1"/>
  <c r="J7" i="3"/>
  <c r="J6" i="3"/>
  <c r="J8" i="3"/>
  <c r="J9" i="3"/>
  <c r="J3" i="3" l="1"/>
  <c r="J2" i="3"/>
  <c r="G3" i="3"/>
  <c r="K3" i="3" s="1"/>
  <c r="J4" i="3"/>
  <c r="G5" i="3"/>
  <c r="K5" i="3" s="1"/>
  <c r="G7" i="3"/>
  <c r="K7" i="3" s="1"/>
  <c r="G6" i="3"/>
  <c r="K6" i="3" s="1"/>
  <c r="G8" i="3"/>
  <c r="K8" i="3" s="1"/>
  <c r="G9" i="3"/>
  <c r="K9" i="3" s="1"/>
  <c r="L9" i="3" l="1"/>
  <c r="G2" i="3"/>
  <c r="K2" i="3" s="1"/>
  <c r="L3" i="3"/>
  <c r="G4" i="3"/>
  <c r="K4" i="3" s="1"/>
  <c r="L5" i="3"/>
  <c r="L7" i="3"/>
  <c r="L6" i="3"/>
  <c r="L8" i="3"/>
  <c r="L2" i="3" l="1"/>
  <c r="L4" i="3"/>
</calcChain>
</file>

<file path=xl/sharedStrings.xml><?xml version="1.0" encoding="utf-8"?>
<sst xmlns="http://schemas.openxmlformats.org/spreadsheetml/2006/main" count="22" uniqueCount="16">
  <si>
    <t>Turnover</t>
  </si>
  <si>
    <t>Profit</t>
  </si>
  <si>
    <t>Profit percentage</t>
  </si>
  <si>
    <t>Revaluation of investment properties</t>
  </si>
  <si>
    <t>Profit Percentage</t>
  </si>
  <si>
    <t>Data from audited accounts from companies house</t>
  </si>
  <si>
    <t>Profit (after tax)</t>
  </si>
  <si>
    <t xml:space="preserve">Turnover of Albion Stone and Stone Firms.  </t>
  </si>
  <si>
    <t>Additional turnover from processing of Portland Stone blocks by other UK companies</t>
  </si>
  <si>
    <t>Estimated profit of other Uk companies - assumed similar to Albion &amp; Stone Firms</t>
  </si>
  <si>
    <t>Assumed profit percentage of other UK companies</t>
  </si>
  <si>
    <t xml:space="preserve">Turnover of UK Creamy / White Limestone (Portland Stone). </t>
  </si>
  <si>
    <t xml:space="preserve">Profit of UK Creamy / White Limestone (Portland Stone). </t>
  </si>
  <si>
    <t>Profit Percentage of Albion Stone &amp; Stone Firms</t>
  </si>
  <si>
    <t>Year End</t>
  </si>
  <si>
    <t>Exports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</si>
</sst>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-&quot;£&quot;* #,##0_-;\-&quot;£&quot;* #,##0_-;_-&quot;£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9" fontId="0" fillId="0" borderId="0" xfId="2" applyFont="1"/>
    <xf numFmtId="165" fontId="0" fillId="0" borderId="0" xfId="3" applyNumberFormat="1" applyFont="1"/>
    <xf numFmtId="165" fontId="2" fillId="0" borderId="0" xfId="3" applyNumberFormat="1" applyFont="1"/>
    <xf numFmtId="9" fontId="2" fillId="0" borderId="0" xfId="2" applyFont="1"/>
    <xf numFmtId="0" fontId="0" fillId="0" borderId="0" xfId="0" applyAlignment="1">
      <alignment wrapText="1"/>
    </xf>
    <xf numFmtId="165" fontId="0" fillId="0" borderId="0" xfId="0" applyNumberFormat="1"/>
    <xf numFmtId="165" fontId="2" fillId="0" borderId="0" xfId="0" applyNumberFormat="1" applyFo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Albion Stone Financial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'Albion Turnover and Profit'!$B$2</c:f>
              <c:strCache>
                <c:ptCount val="1"/>
                <c:pt idx="0">
                  <c:v>Turnover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'Albion Turnover and Profit'!$A$3:$A$18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'Albion Turnover and Profit'!$B$3:$B$18</c:f>
              <c:numCache>
                <c:formatCode>_-"£"* #,##0_-;\-"£"* #,##0_-;_-"£"* "-"??_-;_-@_-</c:formatCode>
                <c:ptCount val="16"/>
                <c:pt idx="0">
                  <c:v>3193834</c:v>
                </c:pt>
                <c:pt idx="1">
                  <c:v>3583841</c:v>
                </c:pt>
                <c:pt idx="2">
                  <c:v>4553797</c:v>
                </c:pt>
                <c:pt idx="3">
                  <c:v>4623607</c:v>
                </c:pt>
                <c:pt idx="4">
                  <c:v>5737619</c:v>
                </c:pt>
                <c:pt idx="5">
                  <c:v>5955025</c:v>
                </c:pt>
                <c:pt idx="6">
                  <c:v>7268700</c:v>
                </c:pt>
                <c:pt idx="7">
                  <c:v>8500556</c:v>
                </c:pt>
                <c:pt idx="8">
                  <c:v>6719846</c:v>
                </c:pt>
                <c:pt idx="9">
                  <c:v>6195309</c:v>
                </c:pt>
                <c:pt idx="10">
                  <c:v>7282961</c:v>
                </c:pt>
                <c:pt idx="11">
                  <c:v>6162442</c:v>
                </c:pt>
                <c:pt idx="12">
                  <c:v>5822086</c:v>
                </c:pt>
                <c:pt idx="13">
                  <c:v>6062162</c:v>
                </c:pt>
                <c:pt idx="14">
                  <c:v>7727006</c:v>
                </c:pt>
                <c:pt idx="15">
                  <c:v>8003752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E-4340-91C7-13B319B7F042}"/>
            </c:ext>
          </c:extLst>
        </c:ser>
        <c:ser>
          <c:idx val="1"/>
          <c:order val="1"/>
          <c:tx>
            <c:strRef>
              <c:f>'Albion Turnover and Profit'!$C$2</c:f>
              <c:strCache>
                <c:ptCount val="1"/>
                <c:pt idx="0">
                  <c:v>Profit (after tax)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'Albion Turnover and Profit'!$A$3:$A$18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'Albion Turnover and Profit'!$C$3:$C$18</c:f>
              <c:numCache>
                <c:formatCode>_-"£"* #,##0_-;\-"£"* #,##0_-;_-"£"* "-"??_-;_-@_-</c:formatCode>
                <c:ptCount val="16"/>
                <c:pt idx="0">
                  <c:v>161785</c:v>
                </c:pt>
                <c:pt idx="1">
                  <c:v>282930</c:v>
                </c:pt>
                <c:pt idx="2">
                  <c:v>514174</c:v>
                </c:pt>
                <c:pt idx="3">
                  <c:v>406610</c:v>
                </c:pt>
                <c:pt idx="4">
                  <c:v>579127</c:v>
                </c:pt>
                <c:pt idx="5">
                  <c:v>762080</c:v>
                </c:pt>
                <c:pt idx="6">
                  <c:v>1350881</c:v>
                </c:pt>
                <c:pt idx="7">
                  <c:v>2244689</c:v>
                </c:pt>
                <c:pt idx="8">
                  <c:v>968568</c:v>
                </c:pt>
                <c:pt idx="9">
                  <c:v>820357</c:v>
                </c:pt>
                <c:pt idx="10">
                  <c:v>571687</c:v>
                </c:pt>
                <c:pt idx="11">
                  <c:v>985093</c:v>
                </c:pt>
                <c:pt idx="12">
                  <c:v>32251</c:v>
                </c:pt>
                <c:pt idx="13">
                  <c:v>-9772</c:v>
                </c:pt>
                <c:pt idx="14">
                  <c:v>489628</c:v>
                </c:pt>
                <c:pt idx="15">
                  <c:v>665949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E-4340-91C7-13B319B7F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7"/>
        <c:axId val="1722694480"/>
        <c:axId val="1722691600"/>
      </c:barChart>
      <c:lineChart>
        <c:grouping val="standard"/>
        <c:varyColors val="0"/>
        <c:ser>
          <c:idx val="2"/>
          <c:order val="2"/>
          <c:tx>
            <c:strRef>
              <c:f>'Albion Turnover and Profit'!$D$2</c:f>
              <c:strCache>
                <c:ptCount val="1"/>
                <c:pt idx="0">
                  <c:v>Profit percentage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'Albion Turnover and Profit'!$A$3:$A$17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'Albion Turnover and Profit'!$D$3:$D$18</c:f>
              <c:numCache>
                <c:formatCode>0%</c:formatCode>
                <c:ptCount val="16"/>
                <c:pt idx="0">
                  <c:v>5.065541916079546E-2</c:v>
                </c:pt>
                <c:pt idx="1">
                  <c:v>7.8946024670179291E-2</c:v>
                </c:pt>
                <c:pt idx="2">
                  <c:v>0.11291104983379804</c:v>
                </c:pt>
                <c:pt idx="3">
                  <c:v>8.7942162904416407E-2</c:v>
                </c:pt>
                <c:pt idx="4">
                  <c:v>0.10093507428778384</c:v>
                </c:pt>
                <c:pt idx="5">
                  <c:v>0.12797259457349044</c:v>
                </c:pt>
                <c:pt idx="6">
                  <c:v>0.18584905141221952</c:v>
                </c:pt>
                <c:pt idx="7">
                  <c:v>0.26406378594529584</c:v>
                </c:pt>
                <c:pt idx="8">
                  <c:v>0.1441354459611128</c:v>
                </c:pt>
                <c:pt idx="9">
                  <c:v>0.13241583268889412</c:v>
                </c:pt>
                <c:pt idx="10">
                  <c:v>7.8496507121210729E-2</c:v>
                </c:pt>
                <c:pt idx="11">
                  <c:v>0.15985432398390118</c:v>
                </c:pt>
                <c:pt idx="12">
                  <c:v>5.5394234987253708E-3</c:v>
                </c:pt>
                <c:pt idx="13">
                  <c:v>-1.6119661599277618E-3</c:v>
                </c:pt>
                <c:pt idx="14">
                  <c:v>6.336581076810345E-2</c:v>
                </c:pt>
                <c:pt idx="15">
                  <c:v>8.320460204164247E-2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E-4340-91C7-13B319B7F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706000"/>
        <c:axId val="1722704080"/>
      </c:lineChart>
      <c:catAx>
        <c:axId val="172269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691600"/>
        <c:crosses val="autoZero"/>
        <c:auto val="1"/>
        <c:lblAlgn val="ctr"/>
        <c:lblOffset val="100"/>
        <c:noMultiLvlLbl val="0"/>
      </c:catAx>
      <c:valAx>
        <c:axId val="172269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£&quot;* #,##0_-;\-&quot;£&quot;* #,##0_-;_-&quot;£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694480"/>
        <c:crosses val="autoZero"/>
        <c:crossBetween val="between"/>
      </c:valAx>
      <c:valAx>
        <c:axId val="172270408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706000"/>
        <c:crosses val="max"/>
        <c:crossBetween val="between"/>
      </c:valAx>
      <c:catAx>
        <c:axId val="1722706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22704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Stone Firm's Financial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'Stone Firms Turnover and Profit'!$B$2</c:f>
              <c:strCache>
                <c:ptCount val="1"/>
                <c:pt idx="0">
                  <c:v>Turnover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'Stone Firms Turnover and Profit'!$A$3:$A$14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'Stone Firms Turnover and Profit'!$B$3:$B$14</c:f>
              <c:numCache>
                <c:formatCode>_-* #,##0_-;\-* #,##0_-;_-* "-"??_-;_-@_-</c:formatCode>
                <c:ptCount val="12"/>
                <c:pt idx="0">
                  <c:v>4891811</c:v>
                </c:pt>
                <c:pt idx="1">
                  <c:v>3675951</c:v>
                </c:pt>
                <c:pt idx="2">
                  <c:v>3524353</c:v>
                </c:pt>
                <c:pt idx="3">
                  <c:v>3494024</c:v>
                </c:pt>
                <c:pt idx="4">
                  <c:v>3703029</c:v>
                </c:pt>
                <c:pt idx="5">
                  <c:v>3704729</c:v>
                </c:pt>
                <c:pt idx="6">
                  <c:v>4656744</c:v>
                </c:pt>
                <c:pt idx="7">
                  <c:v>4814536</c:v>
                </c:pt>
                <c:pt idx="8">
                  <c:v>3373715</c:v>
                </c:pt>
                <c:pt idx="9">
                  <c:v>3670742</c:v>
                </c:pt>
                <c:pt idx="10">
                  <c:v>4624430</c:v>
                </c:pt>
                <c:pt idx="11">
                  <c:v>4215403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3-4CC5-A90F-BE0BC9CF7087}"/>
            </c:ext>
          </c:extLst>
        </c:ser>
        <c:ser>
          <c:idx val="1"/>
          <c:order val="1"/>
          <c:tx>
            <c:strRef>
              <c:f>'Stone Firms Turnover and Profit'!$C$2</c:f>
              <c:strCache>
                <c:ptCount val="1"/>
                <c:pt idx="0">
                  <c:v>Profit (after tax)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'Stone Firms Turnover and Profit'!$A$3:$A$14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'Stone Firms Turnover and Profit'!$C$3:$C$14</c:f>
              <c:numCache>
                <c:formatCode>_-* #,##0_-;\-* #,##0_-;_-* "-"??_-;_-@_-</c:formatCode>
                <c:ptCount val="12"/>
                <c:pt idx="0">
                  <c:v>522779</c:v>
                </c:pt>
                <c:pt idx="1">
                  <c:v>634724</c:v>
                </c:pt>
                <c:pt idx="2">
                  <c:v>1040094</c:v>
                </c:pt>
                <c:pt idx="3">
                  <c:v>201669</c:v>
                </c:pt>
                <c:pt idx="4">
                  <c:v>2043394</c:v>
                </c:pt>
                <c:pt idx="5">
                  <c:v>79147</c:v>
                </c:pt>
                <c:pt idx="6">
                  <c:v>430305</c:v>
                </c:pt>
                <c:pt idx="7">
                  <c:v>303577</c:v>
                </c:pt>
                <c:pt idx="8">
                  <c:v>-428098</c:v>
                </c:pt>
                <c:pt idx="9">
                  <c:v>-579890</c:v>
                </c:pt>
                <c:pt idx="10">
                  <c:v>239926</c:v>
                </c:pt>
                <c:pt idx="11">
                  <c:v>36423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3-4CC5-A90F-BE0BC9CF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752784"/>
        <c:axId val="212774384"/>
      </c:barChart>
      <c:lineChart>
        <c:grouping val="standard"/>
        <c:varyColors val="0"/>
        <c:ser>
          <c:idx val="2"/>
          <c:order val="2"/>
          <c:tx>
            <c:strRef>
              <c:f>'Stone Firms Turnover and Profit'!$D$2</c:f>
              <c:strCache>
                <c:ptCount val="1"/>
                <c:pt idx="0">
                  <c:v>Profit percentage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'Stone Firms Turnover and Profit'!$A$3:$A$14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'Stone Firms Turnover and Profit'!$D$3:$D$14</c:f>
              <c:numCache>
                <c:formatCode>0%</c:formatCode>
                <c:ptCount val="12"/>
                <c:pt idx="0">
                  <c:v>0.10686819257735018</c:v>
                </c:pt>
                <c:pt idx="1">
                  <c:v>0.17266933101121315</c:v>
                </c:pt>
                <c:pt idx="2">
                  <c:v>0.29511629510437803</c:v>
                </c:pt>
                <c:pt idx="3">
                  <c:v>5.7718264098930057E-2</c:v>
                </c:pt>
                <c:pt idx="4">
                  <c:v>0.55181690448549015</c:v>
                </c:pt>
                <c:pt idx="5">
                  <c:v>2.1363775865927036E-2</c:v>
                </c:pt>
                <c:pt idx="6">
                  <c:v>9.240469306451031E-2</c:v>
                </c:pt>
                <c:pt idx="7">
                  <c:v>6.3054259018937645E-2</c:v>
                </c:pt>
                <c:pt idx="8">
                  <c:v>-0.12689216486869814</c:v>
                </c:pt>
                <c:pt idx="9">
                  <c:v>-0.15797623477760081</c:v>
                </c:pt>
                <c:pt idx="10">
                  <c:v>5.1882286033089482E-2</c:v>
                </c:pt>
                <c:pt idx="11">
                  <c:v>8.6404550169936305E-3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73-4CC5-A90F-BE0BC9CF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5584"/>
        <c:axId val="212757584"/>
      </c:lineChart>
      <c:catAx>
        <c:axId val="21275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774384"/>
        <c:crosses val="autoZero"/>
        <c:auto val="1"/>
        <c:lblAlgn val="ctr"/>
        <c:lblOffset val="100"/>
        <c:noMultiLvlLbl val="0"/>
      </c:catAx>
      <c:valAx>
        <c:axId val="21277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752784"/>
        <c:crosses val="autoZero"/>
        <c:crossBetween val="between"/>
      </c:valAx>
      <c:valAx>
        <c:axId val="21275758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745584"/>
        <c:crosses val="max"/>
        <c:crossBetween val="between"/>
      </c:valAx>
      <c:catAx>
        <c:axId val="212745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2757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Portland Market Financial Performance of Albion Stone and Stone Firms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Combined!$B$1</c:f>
              <c:strCache>
                <c:ptCount val="1"/>
                <c:pt idx="0">
                  <c:v>Turnover of Albion Stone and Stone Firms.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Combined!$A$2:$A$14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Combined!$B$2:$B$14</c:f>
              <c:numCache>
                <c:formatCode>_-"£"* #,##0_-;\-"£"* #,##0_-;_-"£"* "-"??_-;_-@_-</c:formatCode>
                <c:ptCount val="13"/>
                <c:pt idx="0">
                  <c:v>9515418</c:v>
                </c:pt>
                <c:pt idx="1">
                  <c:v>9413570</c:v>
                </c:pt>
                <c:pt idx="2">
                  <c:v>9479378</c:v>
                </c:pt>
                <c:pt idx="3">
                  <c:v>10762724</c:v>
                </c:pt>
                <c:pt idx="4">
                  <c:v>12203585</c:v>
                </c:pt>
                <c:pt idx="5">
                  <c:v>10424575</c:v>
                </c:pt>
                <c:pt idx="6">
                  <c:v>10852053</c:v>
                </c:pt>
                <c:pt idx="7">
                  <c:v>12097497</c:v>
                </c:pt>
                <c:pt idx="8">
                  <c:v>9536157</c:v>
                </c:pt>
                <c:pt idx="9">
                  <c:v>9492828</c:v>
                </c:pt>
                <c:pt idx="10">
                  <c:v>10686592</c:v>
                </c:pt>
                <c:pt idx="11">
                  <c:v>11942409</c:v>
                </c:pt>
                <c:pt idx="12">
                  <c:v>12219155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D-4C02-B5B7-B828325A5433}"/>
            </c:ext>
          </c:extLst>
        </c:ser>
        <c:ser>
          <c:idx val="1"/>
          <c:order val="1"/>
          <c:tx>
            <c:strRef>
              <c:f>Combined!$C$1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Combined!$A$2:$A$14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Combined!$C$2:$C$14</c:f>
              <c:numCache>
                <c:formatCode>_-"£"* #,##0_-;\-"£"* #,##0_-;_-"£"* "-"??_-;_-@_-</c:formatCode>
                <c:ptCount val="13"/>
                <c:pt idx="0">
                  <c:v>929389</c:v>
                </c:pt>
                <c:pt idx="1">
                  <c:v>1213851</c:v>
                </c:pt>
                <c:pt idx="2">
                  <c:v>1802174</c:v>
                </c:pt>
                <c:pt idx="3">
                  <c:v>1552550</c:v>
                </c:pt>
                <c:pt idx="4">
                  <c:v>4288083</c:v>
                </c:pt>
                <c:pt idx="5">
                  <c:v>1047715</c:v>
                </c:pt>
                <c:pt idx="6">
                  <c:v>1250662</c:v>
                </c:pt>
                <c:pt idx="7">
                  <c:v>875264</c:v>
                </c:pt>
                <c:pt idx="8">
                  <c:v>556995</c:v>
                </c:pt>
                <c:pt idx="9">
                  <c:v>-547639</c:v>
                </c:pt>
                <c:pt idx="10">
                  <c:v>230154</c:v>
                </c:pt>
                <c:pt idx="11">
                  <c:v>526051</c:v>
                </c:pt>
                <c:pt idx="12">
                  <c:v>702372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4D-4C02-B5B7-B828325A5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295183"/>
        <c:axId val="723290863"/>
      </c:barChart>
      <c:lineChart>
        <c:grouping val="standard"/>
        <c:varyColors val="0"/>
        <c:ser>
          <c:idx val="2"/>
          <c:order val="2"/>
          <c:tx>
            <c:strRef>
              <c:f>Combined!$D$1</c:f>
              <c:strCache>
                <c:ptCount val="1"/>
                <c:pt idx="0">
                  <c:v>Profit Percentage of Albion Stone &amp; Stone Firms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Combined!$A$2:$A$14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Combined!$D$2:$D$14</c:f>
              <c:numCache>
                <c:formatCode>0%</c:formatCode>
                <c:ptCount val="13"/>
                <c:pt idx="0">
                  <c:v>9.7671904691943118E-2</c:v>
                </c:pt>
                <c:pt idx="1">
                  <c:v>0.12894693511600805</c:v>
                </c:pt>
                <c:pt idx="2">
                  <c:v>0.19011521642031787</c:v>
                </c:pt>
                <c:pt idx="3">
                  <c:v>0.14425251451212537</c:v>
                </c:pt>
                <c:pt idx="4">
                  <c:v>0.35137895954344561</c:v>
                </c:pt>
                <c:pt idx="5">
                  <c:v>0.10050433710726817</c:v>
                </c:pt>
                <c:pt idx="6">
                  <c:v>0.11524658053181273</c:v>
                </c:pt>
                <c:pt idx="7">
                  <c:v>7.2350834226286645E-2</c:v>
                </c:pt>
                <c:pt idx="8">
                  <c:v>5.8408748933139416E-2</c:v>
                </c:pt>
                <c:pt idx="9">
                  <c:v>-5.7689763261274722E-2</c:v>
                </c:pt>
                <c:pt idx="10">
                  <c:v>2.1536706931452047E-2</c:v>
                </c:pt>
                <c:pt idx="11">
                  <c:v>4.4048985426642144E-2</c:v>
                </c:pt>
                <c:pt idx="12">
                  <c:v>5.7481225174735896E-2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4D-4C02-B5B7-B828325A5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291823"/>
        <c:axId val="723293263"/>
      </c:lineChart>
      <c:catAx>
        <c:axId val="72329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290863"/>
        <c:crosses val="autoZero"/>
        <c:auto val="1"/>
        <c:lblAlgn val="ctr"/>
        <c:lblOffset val="100"/>
        <c:noMultiLvlLbl val="0"/>
      </c:catAx>
      <c:valAx>
        <c:axId val="723290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£&quot;* #,##0_-;\-&quot;£&quot;* #,##0_-;_-&quot;£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295183"/>
        <c:crosses val="autoZero"/>
        <c:crossBetween val="between"/>
      </c:valAx>
      <c:valAx>
        <c:axId val="723293263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291823"/>
        <c:crosses val="max"/>
        <c:crossBetween val="between"/>
      </c:valAx>
      <c:catAx>
        <c:axId val="72329182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232932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Financial</a:t>
            </a:r>
            <a:r>
              <a:rPr lang="en-GB" baseline="0"/>
              <a:t> Performance of the UK creamy / white limestone market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Combined!$J$1</c:f>
              <c:strCache>
                <c:ptCount val="1"/>
                <c:pt idx="0">
                  <c:v>Turnover of UK Creamy / White Limestone (Portland Stone).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Combined!$A$2:$A$14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Combined!$J$2:$J$14</c:f>
              <c:numCache>
                <c:formatCode>_-"£"* #,##0_-;\-"£"* #,##0_-;_-"£"* "-"??_-;_-@_-</c:formatCode>
                <c:ptCount val="13"/>
                <c:pt idx="0">
                  <c:v>14083727.199999999</c:v>
                </c:pt>
                <c:pt idx="1">
                  <c:v>13941676.4</c:v>
                </c:pt>
                <c:pt idx="2">
                  <c:v>13357248.600000001</c:v>
                </c:pt>
                <c:pt idx="3">
                  <c:v>15042413</c:v>
                </c:pt>
                <c:pt idx="4">
                  <c:v>19930515</c:v>
                </c:pt>
                <c:pt idx="5">
                  <c:v>14984871</c:v>
                </c:pt>
                <c:pt idx="6">
                  <c:v>14764394.800000001</c:v>
                </c:pt>
                <c:pt idx="7">
                  <c:v>16422436.100000001</c:v>
                </c:pt>
                <c:pt idx="8">
                  <c:v>12986395.699999999</c:v>
                </c:pt>
                <c:pt idx="9">
                  <c:v>11813838</c:v>
                </c:pt>
                <c:pt idx="10">
                  <c:v>13863646</c:v>
                </c:pt>
                <c:pt idx="11">
                  <c:v>14873458</c:v>
                </c:pt>
                <c:pt idx="12">
                  <c:v>15278306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E-47ED-BE8A-B3CFFA0F94CF}"/>
            </c:ext>
          </c:extLst>
        </c:ser>
        <c:ser>
          <c:idx val="1"/>
          <c:order val="1"/>
          <c:tx>
            <c:strRef>
              <c:f>Combined!$K$1</c:f>
              <c:strCache>
                <c:ptCount val="1"/>
                <c:pt idx="0">
                  <c:v>Profit of UK Creamy / White Limestone (Portland Stone).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Combined!$A$2:$A$14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Combined!$K$2:$K$14</c:f>
              <c:numCache>
                <c:formatCode>_-"£"* #,##0_-;\-"£"* #,##0_-;_-"£"* "-"??_-;_-@_-</c:formatCode>
                <c:ptCount val="13"/>
                <c:pt idx="0">
                  <c:v>1394220.92</c:v>
                </c:pt>
                <c:pt idx="1">
                  <c:v>1676429.34</c:v>
                </c:pt>
                <c:pt idx="2">
                  <c:v>2213180.96</c:v>
                </c:pt>
                <c:pt idx="3">
                  <c:v>2005442.8</c:v>
                </c:pt>
                <c:pt idx="4">
                  <c:v>5097296.2</c:v>
                </c:pt>
                <c:pt idx="5">
                  <c:v>1583899.9000000001</c:v>
                </c:pt>
                <c:pt idx="6">
                  <c:v>1722044.3800000001</c:v>
                </c:pt>
                <c:pt idx="7">
                  <c:v>1128243.2050000001</c:v>
                </c:pt>
                <c:pt idx="8">
                  <c:v>753050.58499999996</c:v>
                </c:pt>
                <c:pt idx="9">
                  <c:v>-373694</c:v>
                </c:pt>
                <c:pt idx="10">
                  <c:v>416454</c:v>
                </c:pt>
                <c:pt idx="11">
                  <c:v>718561</c:v>
                </c:pt>
                <c:pt idx="12">
                  <c:v>898802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E-47ED-BE8A-B3CFFA0F9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295183"/>
        <c:axId val="723290863"/>
      </c:barChart>
      <c:lineChart>
        <c:grouping val="standard"/>
        <c:varyColors val="0"/>
        <c:ser>
          <c:idx val="2"/>
          <c:order val="2"/>
          <c:tx>
            <c:strRef>
              <c:f>Combined!$L$1</c:f>
              <c:strCache>
                <c:ptCount val="1"/>
                <c:pt idx="0">
                  <c:v>Profit Percentage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Combined!$A$2:$A$14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Combined!$L$2:$L$14</c:f>
              <c:numCache>
                <c:formatCode>0%</c:formatCode>
                <c:ptCount val="13"/>
                <c:pt idx="0">
                  <c:v>9.8995166563578429E-2</c:v>
                </c:pt>
                <c:pt idx="1">
                  <c:v>0.12024589381517993</c:v>
                </c:pt>
                <c:pt idx="2">
                  <c:v>0.16569138048385201</c:v>
                </c:pt>
                <c:pt idx="3">
                  <c:v>0.13331922212214223</c:v>
                </c:pt>
                <c:pt idx="4">
                  <c:v>0.25575336111485331</c:v>
                </c:pt>
                <c:pt idx="5">
                  <c:v>0.10569993562173476</c:v>
                </c:pt>
                <c:pt idx="6">
                  <c:v>0.11663494530774807</c:v>
                </c:pt>
                <c:pt idx="7">
                  <c:v>6.8701330188156426E-2</c:v>
                </c:pt>
                <c:pt idx="8">
                  <c:v>5.7987651261850889E-2</c:v>
                </c:pt>
                <c:pt idx="9">
                  <c:v>-3.1631887960542546E-2</c:v>
                </c:pt>
                <c:pt idx="10">
                  <c:v>3.0039284038268145E-2</c:v>
                </c:pt>
                <c:pt idx="11">
                  <c:v>4.831163001905811E-2</c:v>
                </c:pt>
                <c:pt idx="12">
                  <c:v>5.8828642390066022E-2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8E-47ED-BE8A-B3CFFA0F9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291823"/>
        <c:axId val="723293263"/>
      </c:lineChart>
      <c:catAx>
        <c:axId val="72329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290863"/>
        <c:crosses val="autoZero"/>
        <c:auto val="1"/>
        <c:lblAlgn val="ctr"/>
        <c:lblOffset val="100"/>
        <c:noMultiLvlLbl val="0"/>
      </c:catAx>
      <c:valAx>
        <c:axId val="723290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£&quot;* #,##0_-;\-&quot;£&quot;* #,##0_-;_-&quot;£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295183"/>
        <c:crosses val="autoZero"/>
        <c:crossBetween val="between"/>
      </c:valAx>
      <c:valAx>
        <c:axId val="723293263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291823"/>
        <c:crosses val="max"/>
        <c:crossBetween val="between"/>
      </c:valAx>
      <c:catAx>
        <c:axId val="72329182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232932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400049</xdr:colOff>
      <xdr:row>3</xdr:row>
      <xdr:rowOff>9524</xdr:rowOff>
    </xdr:from>
    <xdr:to>
      <xdr:col>22</xdr:col>
      <xdr:colOff>361950</xdr:colOff>
      <xdr:row>26</xdr:row>
      <xdr:rowOff>114299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C0915FE1-F53D-C39E-6E58-F74A0292C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276225</xdr:colOff>
      <xdr:row>11</xdr:row>
      <xdr:rowOff>90487</xdr:rowOff>
    </xdr:from>
    <xdr:to>
      <xdr:col>21</xdr:col>
      <xdr:colOff>104775</xdr:colOff>
      <xdr:row>29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9501695-ED14-86C9-FED9-6CA182018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0</xdr:row>
      <xdr:rowOff>157161</xdr:rowOff>
    </xdr:from>
    <xdr:to>
      <xdr:col>24</xdr:col>
      <xdr:colOff>57150</xdr:colOff>
      <xdr:row>16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F86F2B-2E42-B023-D892-1EA9C64A6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25</xdr:col>
      <xdr:colOff>0</xdr:colOff>
      <xdr:row>24</xdr:row>
      <xdr:rowOff>0</xdr:rowOff>
    </xdr:from>
    <xdr:to>
      <xdr:col>25</xdr:col>
      <xdr:colOff>304800</xdr:colOff>
      <xdr:row>25</xdr:row>
      <xdr:rowOff>114300</xdr:rowOff>
    </xdr:to>
    <xdr:sp macro="" textlink="">
      <xdr:nvSpPr>
        <xdr:cNvPr id="3073" name="AutoShape 1" descr="Add to speed dial icon">
          <a:extLst>
            <a:ext uri="{FF2B5EF4-FFF2-40B4-BE49-F238E27FC236}">
              <a16:creationId xmlns:a16="http://schemas.microsoft.com/office/drawing/2014/main" id="{8EC92206-67AE-8214-E827-CEFF729CF772}"/>
            </a:ext>
          </a:extLst>
        </xdr:cNvPr>
        <xdr:cNvSpPr>
          <a:spLocks noChangeAspect="1" noChangeArrowheads="1"/>
        </xdr:cNvSpPr>
      </xdr:nvSpPr>
      <xdr:spPr bwMode="auto">
        <a:xfrm>
          <a:off x="15230475" y="45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66675</xdr:colOff>
      <xdr:row>17</xdr:row>
      <xdr:rowOff>85725</xdr:rowOff>
    </xdr:from>
    <xdr:to>
      <xdr:col>24</xdr:col>
      <xdr:colOff>28575</xdr:colOff>
      <xdr:row>38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99A0DAC-B4A2-4232-B28E-EE1C43C86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0E130-B1E8-4890-AD0B-1982047D52AB}">
  <dimension ref="A1:D18"/>
  <sheetViews>
    <sheetView workbookViewId="0">
      <selection activeCell="B18" sqref="B18"/>
    </sheetView>
  </sheetViews>
  <sheetFormatPr defaultRowHeight="15" x14ac:dyDescent="0.25"/>
  <cols>
    <col min="2" max="2" width="14.28515625" bestFit="1" customWidth="1"/>
    <col min="3" max="3" width="15" bestFit="1" customWidth="1"/>
    <col min="4" max="4" width="16" bestFit="1" customWidth="1"/>
  </cols>
  <sheetData>
    <row r="1" spans="1:4" x14ac:dyDescent="0.25">
      <c r="A1" t="s">
        <v>5</v>
      </c>
    </row>
    <row r="2" spans="1:4" x14ac:dyDescent="0.25">
      <c r="A2" t="s">
        <v>14</v>
      </c>
      <c r="B2" t="s">
        <v>0</v>
      </c>
      <c r="C2" t="s">
        <v>6</v>
      </c>
      <c r="D2" t="s">
        <v>2</v>
      </c>
    </row>
    <row r="3" spans="1:4" x14ac:dyDescent="0.25">
      <c r="A3">
        <v>2010</v>
      </c>
      <c r="B3" s="3">
        <v>3193834</v>
      </c>
      <c r="C3" s="3">
        <v>161785</v>
      </c>
      <c r="D3" s="2">
        <f>C3/B3</f>
        <v>5.065541916079546E-2</v>
      </c>
    </row>
    <row r="4" spans="1:4" x14ac:dyDescent="0.25">
      <c r="A4">
        <v>2011</v>
      </c>
      <c r="B4" s="3">
        <v>3583841</v>
      </c>
      <c r="C4" s="3">
        <v>282930</v>
      </c>
      <c r="D4" s="2">
        <f t="shared" ref="D4:D5" si="0">C4/B4</f>
        <v>7.8946024670179291E-2</v>
      </c>
    </row>
    <row r="5" spans="1:4" x14ac:dyDescent="0.25">
      <c r="A5">
        <v>2012</v>
      </c>
      <c r="B5" s="3">
        <v>4553797</v>
      </c>
      <c r="C5" s="3">
        <v>514174</v>
      </c>
      <c r="D5" s="2">
        <f t="shared" si="0"/>
        <v>0.11291104983379804</v>
      </c>
    </row>
    <row r="6" spans="1:4" x14ac:dyDescent="0.25">
      <c r="A6">
        <v>2013</v>
      </c>
      <c r="B6" s="3">
        <v>4623607</v>
      </c>
      <c r="C6" s="3">
        <v>406610</v>
      </c>
      <c r="D6" s="2">
        <f>C6/B6</f>
        <v>8.7942162904416407E-2</v>
      </c>
    </row>
    <row r="7" spans="1:4" x14ac:dyDescent="0.25">
      <c r="A7">
        <v>2014</v>
      </c>
      <c r="B7" s="3">
        <v>5737619</v>
      </c>
      <c r="C7" s="3">
        <v>579127</v>
      </c>
      <c r="D7" s="2">
        <f t="shared" ref="D7:D18" si="1">C7/B7</f>
        <v>0.10093507428778384</v>
      </c>
    </row>
    <row r="8" spans="1:4" x14ac:dyDescent="0.25">
      <c r="A8">
        <v>2015</v>
      </c>
      <c r="B8" s="3">
        <v>5955025</v>
      </c>
      <c r="C8" s="3">
        <v>762080</v>
      </c>
      <c r="D8" s="2">
        <f t="shared" si="1"/>
        <v>0.12797259457349044</v>
      </c>
    </row>
    <row r="9" spans="1:4" x14ac:dyDescent="0.25">
      <c r="A9">
        <v>2016</v>
      </c>
      <c r="B9" s="3">
        <v>7268700</v>
      </c>
      <c r="C9" s="3">
        <v>1350881</v>
      </c>
      <c r="D9" s="2">
        <f t="shared" si="1"/>
        <v>0.18584905141221952</v>
      </c>
    </row>
    <row r="10" spans="1:4" x14ac:dyDescent="0.25">
      <c r="A10">
        <v>2017</v>
      </c>
      <c r="B10" s="3">
        <v>8500556</v>
      </c>
      <c r="C10" s="3">
        <v>2244689</v>
      </c>
      <c r="D10" s="2">
        <f t="shared" si="1"/>
        <v>0.26406378594529584</v>
      </c>
    </row>
    <row r="11" spans="1:4" x14ac:dyDescent="0.25">
      <c r="A11">
        <v>2018</v>
      </c>
      <c r="B11" s="3">
        <v>6719846</v>
      </c>
      <c r="C11" s="3">
        <v>968568</v>
      </c>
      <c r="D11" s="2">
        <f t="shared" si="1"/>
        <v>0.1441354459611128</v>
      </c>
    </row>
    <row r="12" spans="1:4" x14ac:dyDescent="0.25">
      <c r="A12">
        <v>2019</v>
      </c>
      <c r="B12" s="3">
        <v>6195309</v>
      </c>
      <c r="C12" s="3">
        <v>820357</v>
      </c>
      <c r="D12" s="2">
        <f t="shared" si="1"/>
        <v>0.13241583268889412</v>
      </c>
    </row>
    <row r="13" spans="1:4" x14ac:dyDescent="0.25">
      <c r="A13">
        <v>2020</v>
      </c>
      <c r="B13" s="3">
        <v>7282961</v>
      </c>
      <c r="C13" s="3">
        <v>571687</v>
      </c>
      <c r="D13" s="2">
        <f t="shared" si="1"/>
        <v>7.8496507121210729E-2</v>
      </c>
    </row>
    <row r="14" spans="1:4" x14ac:dyDescent="0.25">
      <c r="A14">
        <v>2021</v>
      </c>
      <c r="B14" s="3">
        <v>6162442</v>
      </c>
      <c r="C14" s="3">
        <v>985093</v>
      </c>
      <c r="D14" s="2">
        <f t="shared" si="1"/>
        <v>0.15985432398390118</v>
      </c>
    </row>
    <row r="15" spans="1:4" x14ac:dyDescent="0.25">
      <c r="A15">
        <v>2022</v>
      </c>
      <c r="B15" s="3">
        <v>5822086</v>
      </c>
      <c r="C15" s="3">
        <v>32251</v>
      </c>
      <c r="D15" s="2">
        <f t="shared" si="1"/>
        <v>5.5394234987253708E-3</v>
      </c>
    </row>
    <row r="16" spans="1:4" x14ac:dyDescent="0.25">
      <c r="A16">
        <v>2023</v>
      </c>
      <c r="B16" s="3">
        <v>6062162</v>
      </c>
      <c r="C16" s="4">
        <v>-9772</v>
      </c>
      <c r="D16" s="2">
        <f t="shared" si="1"/>
        <v>-1.6119661599277618E-3</v>
      </c>
    </row>
    <row r="17" spans="1:4" x14ac:dyDescent="0.25">
      <c r="A17">
        <v>2024</v>
      </c>
      <c r="B17" s="3">
        <v>7727006</v>
      </c>
      <c r="C17" s="3">
        <v>489628</v>
      </c>
      <c r="D17" s="2">
        <f t="shared" si="1"/>
        <v>6.336581076810345E-2</v>
      </c>
    </row>
    <row r="18" spans="1:4" x14ac:dyDescent="0.25">
      <c r="A18">
        <v>2025</v>
      </c>
      <c r="B18" s="3">
        <v>8003752</v>
      </c>
      <c r="C18" s="3">
        <v>665949</v>
      </c>
      <c r="D18" s="2">
        <f t="shared" si="1"/>
        <v>8.320460204164247E-2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5F70A-C0AA-4F98-BB5A-3AE8E6CC984E}">
  <dimension ref="A1:F15"/>
  <sheetViews>
    <sheetView workbookViewId="0">
      <selection activeCell="A2" sqref="A2"/>
    </sheetView>
  </sheetViews>
  <sheetFormatPr defaultRowHeight="15" x14ac:dyDescent="0.25"/>
  <cols>
    <col min="2" max="2" width="11.5703125" bestFit="1" customWidth="1"/>
    <col min="3" max="3" width="14.7109375" bestFit="1" customWidth="1"/>
    <col min="4" max="4" width="16" bestFit="1" customWidth="1"/>
  </cols>
  <sheetData>
    <row r="1" spans="1:6" x14ac:dyDescent="0.25">
      <c r="A1" t="s">
        <v>5</v>
      </c>
    </row>
    <row r="2" spans="1:6" x14ac:dyDescent="0.25">
      <c r="A2" t="s">
        <v>14</v>
      </c>
      <c r="B2" t="s">
        <v>0</v>
      </c>
      <c r="C2" t="s">
        <v>6</v>
      </c>
      <c r="D2" t="s">
        <v>2</v>
      </c>
    </row>
    <row r="3" spans="1:6" x14ac:dyDescent="0.25">
      <c r="A3">
        <v>2013</v>
      </c>
      <c r="B3" s="1">
        <v>4891811</v>
      </c>
      <c r="C3" s="1">
        <v>522779</v>
      </c>
      <c r="D3" s="2">
        <f>C3/B3</f>
        <v>0.10686819257735018</v>
      </c>
    </row>
    <row r="4" spans="1:6" x14ac:dyDescent="0.25">
      <c r="A4">
        <v>2014</v>
      </c>
      <c r="B4" s="1">
        <v>3675951</v>
      </c>
      <c r="C4" s="1">
        <v>634724</v>
      </c>
      <c r="D4" s="2">
        <f t="shared" ref="D4:D14" si="0">C4/B4</f>
        <v>0.17266933101121315</v>
      </c>
    </row>
    <row r="5" spans="1:6" x14ac:dyDescent="0.25">
      <c r="A5">
        <v>2015</v>
      </c>
      <c r="B5" s="1">
        <v>3524353</v>
      </c>
      <c r="C5" s="1">
        <v>1040094</v>
      </c>
      <c r="D5" s="2">
        <f t="shared" si="0"/>
        <v>0.29511629510437803</v>
      </c>
      <c r="F5" t="s">
        <v>3</v>
      </c>
    </row>
    <row r="6" spans="1:6" x14ac:dyDescent="0.25">
      <c r="A6">
        <v>2016</v>
      </c>
      <c r="B6" s="1">
        <v>3494024</v>
      </c>
      <c r="C6" s="1">
        <v>201669</v>
      </c>
      <c r="D6" s="2">
        <f t="shared" si="0"/>
        <v>5.7718264098930057E-2</v>
      </c>
    </row>
    <row r="7" spans="1:6" x14ac:dyDescent="0.25">
      <c r="A7">
        <v>2017</v>
      </c>
      <c r="B7" s="1">
        <v>3703029</v>
      </c>
      <c r="C7" s="1">
        <v>2043394</v>
      </c>
      <c r="D7" s="2">
        <f t="shared" si="0"/>
        <v>0.55181690448549015</v>
      </c>
      <c r="F7" t="s">
        <v>3</v>
      </c>
    </row>
    <row r="8" spans="1:6" x14ac:dyDescent="0.25">
      <c r="A8">
        <v>2018</v>
      </c>
      <c r="B8" s="1">
        <v>3704729</v>
      </c>
      <c r="C8" s="1">
        <v>79147</v>
      </c>
      <c r="D8" s="2">
        <f t="shared" si="0"/>
        <v>2.1363775865927036E-2</v>
      </c>
    </row>
    <row r="9" spans="1:6" x14ac:dyDescent="0.25">
      <c r="A9">
        <v>2019</v>
      </c>
      <c r="B9" s="1">
        <v>4656744</v>
      </c>
      <c r="C9" s="1">
        <v>430305</v>
      </c>
      <c r="D9" s="2">
        <f t="shared" si="0"/>
        <v>9.240469306451031E-2</v>
      </c>
    </row>
    <row r="10" spans="1:6" x14ac:dyDescent="0.25">
      <c r="A10">
        <v>2020</v>
      </c>
      <c r="B10" s="1">
        <v>4814536</v>
      </c>
      <c r="C10" s="1">
        <v>303577</v>
      </c>
      <c r="D10" s="2">
        <f t="shared" si="0"/>
        <v>6.3054259018937645E-2</v>
      </c>
    </row>
    <row r="11" spans="1:6" x14ac:dyDescent="0.25">
      <c r="A11">
        <v>2021</v>
      </c>
      <c r="B11" s="1">
        <v>3373715</v>
      </c>
      <c r="C11" s="1">
        <v>-428098</v>
      </c>
      <c r="D11" s="2">
        <f t="shared" si="0"/>
        <v>-0.12689216486869814</v>
      </c>
    </row>
    <row r="12" spans="1:6" x14ac:dyDescent="0.25">
      <c r="A12">
        <v>2022</v>
      </c>
      <c r="B12" s="1">
        <v>3670742</v>
      </c>
      <c r="C12" s="1">
        <v>-579890</v>
      </c>
      <c r="D12" s="2">
        <f t="shared" si="0"/>
        <v>-0.15797623477760081</v>
      </c>
    </row>
    <row r="13" spans="1:6" x14ac:dyDescent="0.25">
      <c r="A13">
        <v>2023</v>
      </c>
      <c r="B13" s="1">
        <v>4624430</v>
      </c>
      <c r="C13" s="1">
        <v>239926</v>
      </c>
      <c r="D13" s="2">
        <f t="shared" si="0"/>
        <v>5.1882286033089482E-2</v>
      </c>
    </row>
    <row r="14" spans="1:6" x14ac:dyDescent="0.25">
      <c r="A14">
        <v>2024</v>
      </c>
      <c r="B14" s="1">
        <v>4215403</v>
      </c>
      <c r="C14" s="1">
        <v>36423</v>
      </c>
      <c r="D14" s="2">
        <f t="shared" si="0"/>
        <v>8.6404550169936305E-3</v>
      </c>
    </row>
    <row r="15" spans="1:6" x14ac:dyDescent="0.25">
      <c r="A15">
        <v>2025</v>
      </c>
      <c r="B15" s="1">
        <v>4215403</v>
      </c>
      <c r="C15" s="1">
        <v>36423</v>
      </c>
      <c r="D15" s="2">
        <f t="shared" ref="D15" si="1">C15/B15</f>
        <v>8.6404550169936305E-3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D68DD-3A07-464A-B1F9-AECBF42034F4}">
  <dimension ref="A1:L14"/>
  <sheetViews>
    <sheetView tabSelected="1" topLeftCell="D1" workbookViewId="0">
      <selection activeCell="G22" sqref="G22"/>
    </sheetView>
  </sheetViews>
  <sheetFormatPr defaultRowHeight="15" x14ac:dyDescent="0.25"/>
  <cols>
    <col min="2" max="2" width="21.140625" customWidth="1"/>
    <col min="3" max="3" width="14.28515625" bestFit="1" customWidth="1"/>
    <col min="4" max="4" width="16" bestFit="1" customWidth="1"/>
    <col min="6" max="6" width="18.7109375" customWidth="1"/>
    <col min="7" max="9" width="16.85546875" customWidth="1"/>
    <col min="10" max="10" width="17.140625" customWidth="1"/>
    <col min="11" max="11" width="16.5703125" customWidth="1"/>
    <col min="12" max="12" width="11" customWidth="1"/>
  </cols>
  <sheetData>
    <row r="1" spans="1:12" s="6" customFormat="1" ht="90" x14ac:dyDescent="0.25">
      <c r="A1" s="6" t="str">
        <f>'Albion Turnover and Profit'!A2</f>
        <v>Year End</v>
      </c>
      <c r="B1" s="6" t="s">
        <v>7</v>
      </c>
      <c r="C1" s="6" t="s">
        <v>1</v>
      </c>
      <c r="D1" s="6" t="s">
        <v>13</v>
      </c>
      <c r="F1" s="6" t="s">
        <v>8</v>
      </c>
      <c r="G1" s="6" t="s">
        <v>9</v>
      </c>
      <c r="H1" s="6" t="s">
        <v>10</v>
      </c>
      <c r="I1" s="6" t="s">
        <v>15</v>
      </c>
      <c r="J1" s="6" t="s">
        <v>11</v>
      </c>
      <c r="K1" s="6" t="s">
        <v>12</v>
      </c>
      <c r="L1" s="6" t="s">
        <v>4</v>
      </c>
    </row>
    <row r="2" spans="1:12" x14ac:dyDescent="0.25">
      <c r="A2">
        <f>'Albion Turnover and Profit'!A6</f>
        <v>2013</v>
      </c>
      <c r="B2" s="3">
        <f>'Albion Turnover and Profit'!B6+'Stone Firms Turnover and Profit'!B3</f>
        <v>9515418</v>
      </c>
      <c r="C2" s="3">
        <f>'Albion Turnover and Profit'!C6+'Stone Firms Turnover and Profit'!C3</f>
        <v>929389</v>
      </c>
      <c r="D2" s="2">
        <f t="shared" ref="D2:D13" si="0">C2/B2</f>
        <v>9.7671904691943118E-2</v>
      </c>
      <c r="F2" s="3">
        <v>4648319.2</v>
      </c>
      <c r="G2" s="7">
        <f>F2*10%</f>
        <v>464831.92000000004</v>
      </c>
      <c r="H2" s="2">
        <v>0.1</v>
      </c>
      <c r="I2" s="3">
        <v>80010</v>
      </c>
      <c r="J2" s="7">
        <f>B2+F2-I2</f>
        <v>14083727.199999999</v>
      </c>
      <c r="K2" s="7">
        <f>C2+G2</f>
        <v>1394220.92</v>
      </c>
      <c r="L2" s="2">
        <f>K2/J2</f>
        <v>9.8995166563578429E-2</v>
      </c>
    </row>
    <row r="3" spans="1:12" x14ac:dyDescent="0.25">
      <c r="A3">
        <f>'Albion Turnover and Profit'!A7</f>
        <v>2014</v>
      </c>
      <c r="B3" s="3">
        <f>'Albion Turnover and Profit'!B7+'Stone Firms Turnover and Profit'!B4</f>
        <v>9413570</v>
      </c>
      <c r="C3" s="3">
        <f>'Albion Turnover and Profit'!C7+'Stone Firms Turnover and Profit'!C4</f>
        <v>1213851</v>
      </c>
      <c r="D3" s="2">
        <f t="shared" si="0"/>
        <v>0.12894693511600805</v>
      </c>
      <c r="F3" s="3">
        <v>4625783.4000000004</v>
      </c>
      <c r="G3" s="7">
        <f t="shared" ref="G3:G8" si="1">F3*10%</f>
        <v>462578.34000000008</v>
      </c>
      <c r="H3" s="2">
        <v>0.1</v>
      </c>
      <c r="I3" s="3">
        <v>97677</v>
      </c>
      <c r="J3" s="7">
        <f t="shared" ref="J3:J14" si="2">B3+F3-I3</f>
        <v>13941676.4</v>
      </c>
      <c r="K3" s="7">
        <f t="shared" ref="K3:K14" si="3">C3+G3</f>
        <v>1676429.34</v>
      </c>
      <c r="L3" s="2">
        <f t="shared" ref="L3:L14" si="4">K3/J3</f>
        <v>0.12024589381517993</v>
      </c>
    </row>
    <row r="4" spans="1:12" x14ac:dyDescent="0.25">
      <c r="A4">
        <f>'Albion Turnover and Profit'!A8</f>
        <v>2015</v>
      </c>
      <c r="B4" s="3">
        <f>'Albion Turnover and Profit'!B8+'Stone Firms Turnover and Profit'!B5</f>
        <v>9479378</v>
      </c>
      <c r="C4" s="3">
        <f>'Albion Turnover and Profit'!C8+'Stone Firms Turnover and Profit'!C5</f>
        <v>1802174</v>
      </c>
      <c r="D4" s="2">
        <f t="shared" si="0"/>
        <v>0.19011521642031787</v>
      </c>
      <c r="F4" s="3">
        <v>4110069.6000000006</v>
      </c>
      <c r="G4" s="7">
        <f t="shared" si="1"/>
        <v>411006.96000000008</v>
      </c>
      <c r="H4" s="2">
        <v>0.1</v>
      </c>
      <c r="I4" s="3">
        <v>232199</v>
      </c>
      <c r="J4" s="7">
        <f t="shared" si="2"/>
        <v>13357248.600000001</v>
      </c>
      <c r="K4" s="7">
        <f t="shared" si="3"/>
        <v>2213180.96</v>
      </c>
      <c r="L4" s="2">
        <f t="shared" si="4"/>
        <v>0.16569138048385201</v>
      </c>
    </row>
    <row r="5" spans="1:12" x14ac:dyDescent="0.25">
      <c r="A5">
        <f>'Albion Turnover and Profit'!A9</f>
        <v>2016</v>
      </c>
      <c r="B5" s="3">
        <f>'Albion Turnover and Profit'!B9+'Stone Firms Turnover and Profit'!B6</f>
        <v>10762724</v>
      </c>
      <c r="C5" s="3">
        <f>'Albion Turnover and Profit'!C9+'Stone Firms Turnover and Profit'!C6</f>
        <v>1552550</v>
      </c>
      <c r="D5" s="2">
        <f t="shared" si="0"/>
        <v>0.14425251451212537</v>
      </c>
      <c r="F5" s="3">
        <v>4528928</v>
      </c>
      <c r="G5" s="7">
        <f t="shared" si="1"/>
        <v>452892.80000000005</v>
      </c>
      <c r="H5" s="2">
        <v>0.1</v>
      </c>
      <c r="I5" s="3">
        <v>249239</v>
      </c>
      <c r="J5" s="7">
        <f t="shared" si="2"/>
        <v>15042413</v>
      </c>
      <c r="K5" s="7">
        <f t="shared" si="3"/>
        <v>2005442.8</v>
      </c>
      <c r="L5" s="2">
        <f t="shared" si="4"/>
        <v>0.13331922212214223</v>
      </c>
    </row>
    <row r="6" spans="1:12" x14ac:dyDescent="0.25">
      <c r="A6">
        <f>'Albion Turnover and Profit'!A10</f>
        <v>2017</v>
      </c>
      <c r="B6" s="3">
        <f>'Albion Turnover and Profit'!B10+'Stone Firms Turnover and Profit'!B7</f>
        <v>12203585</v>
      </c>
      <c r="C6" s="3">
        <f>'Albion Turnover and Profit'!C10+'Stone Firms Turnover and Profit'!C7</f>
        <v>4288083</v>
      </c>
      <c r="D6" s="2">
        <f t="shared" si="0"/>
        <v>0.35137895954344561</v>
      </c>
      <c r="F6" s="3">
        <v>8092132</v>
      </c>
      <c r="G6" s="7">
        <f t="shared" si="1"/>
        <v>809213.20000000007</v>
      </c>
      <c r="H6" s="2">
        <v>0.1</v>
      </c>
      <c r="I6" s="3">
        <v>365202</v>
      </c>
      <c r="J6" s="7">
        <f t="shared" si="2"/>
        <v>19930515</v>
      </c>
      <c r="K6" s="7">
        <f t="shared" si="3"/>
        <v>5097296.2</v>
      </c>
      <c r="L6" s="2">
        <f t="shared" si="4"/>
        <v>0.25575336111485331</v>
      </c>
    </row>
    <row r="7" spans="1:12" x14ac:dyDescent="0.25">
      <c r="A7">
        <f>'Albion Turnover and Profit'!A11</f>
        <v>2018</v>
      </c>
      <c r="B7" s="3">
        <f>'Albion Turnover and Profit'!B11+'Stone Firms Turnover and Profit'!B8</f>
        <v>10424575</v>
      </c>
      <c r="C7" s="3">
        <f>'Albion Turnover and Profit'!C11+'Stone Firms Turnover and Profit'!C8</f>
        <v>1047715</v>
      </c>
      <c r="D7" s="2">
        <f t="shared" si="0"/>
        <v>0.10050433710726817</v>
      </c>
      <c r="F7" s="3">
        <v>5361849.0000000009</v>
      </c>
      <c r="G7" s="7">
        <f t="shared" si="1"/>
        <v>536184.90000000014</v>
      </c>
      <c r="H7" s="2">
        <v>0.1</v>
      </c>
      <c r="I7" s="3">
        <v>801553</v>
      </c>
      <c r="J7" s="7">
        <f t="shared" si="2"/>
        <v>14984871</v>
      </c>
      <c r="K7" s="7">
        <f t="shared" si="3"/>
        <v>1583899.9000000001</v>
      </c>
      <c r="L7" s="2">
        <f t="shared" si="4"/>
        <v>0.10569993562173476</v>
      </c>
    </row>
    <row r="8" spans="1:12" x14ac:dyDescent="0.25">
      <c r="A8">
        <f>'Albion Turnover and Profit'!A12</f>
        <v>2019</v>
      </c>
      <c r="B8" s="3">
        <f>'Albion Turnover and Profit'!B12+'Stone Firms Turnover and Profit'!B9</f>
        <v>10852053</v>
      </c>
      <c r="C8" s="3">
        <f>'Albion Turnover and Profit'!C12+'Stone Firms Turnover and Profit'!C9</f>
        <v>1250662</v>
      </c>
      <c r="D8" s="2">
        <f t="shared" si="0"/>
        <v>0.11524658053181273</v>
      </c>
      <c r="F8" s="3">
        <v>4713823.8000000007</v>
      </c>
      <c r="G8" s="7">
        <f t="shared" si="1"/>
        <v>471382.38000000012</v>
      </c>
      <c r="H8" s="2">
        <v>0.1</v>
      </c>
      <c r="I8" s="3">
        <v>801482</v>
      </c>
      <c r="J8" s="7">
        <f t="shared" si="2"/>
        <v>14764394.800000001</v>
      </c>
      <c r="K8" s="7">
        <f t="shared" si="3"/>
        <v>1722044.3800000001</v>
      </c>
      <c r="L8" s="2">
        <f t="shared" si="4"/>
        <v>0.11663494530774807</v>
      </c>
    </row>
    <row r="9" spans="1:12" x14ac:dyDescent="0.25">
      <c r="A9">
        <f>'Albion Turnover and Profit'!A13</f>
        <v>2020</v>
      </c>
      <c r="B9" s="3">
        <f>'Albion Turnover and Profit'!B13+'Stone Firms Turnover and Profit'!B10</f>
        <v>12097497</v>
      </c>
      <c r="C9" s="3">
        <f>'Albion Turnover and Profit'!C13+'Stone Firms Turnover and Profit'!C10</f>
        <v>875264</v>
      </c>
      <c r="D9" s="2">
        <f t="shared" si="0"/>
        <v>7.2350834226286645E-2</v>
      </c>
      <c r="F9" s="3">
        <v>5059584.1000000015</v>
      </c>
      <c r="G9" s="7">
        <f>F9*5%</f>
        <v>252979.20500000007</v>
      </c>
      <c r="H9" s="2">
        <v>0.05</v>
      </c>
      <c r="I9" s="3">
        <v>734645</v>
      </c>
      <c r="J9" s="7">
        <f t="shared" si="2"/>
        <v>16422436.100000001</v>
      </c>
      <c r="K9" s="7">
        <f t="shared" si="3"/>
        <v>1128243.2050000001</v>
      </c>
      <c r="L9" s="2">
        <f t="shared" si="4"/>
        <v>6.8701330188156426E-2</v>
      </c>
    </row>
    <row r="10" spans="1:12" x14ac:dyDescent="0.25">
      <c r="A10">
        <f>'Albion Turnover and Profit'!A14</f>
        <v>2021</v>
      </c>
      <c r="B10" s="3">
        <f>'Albion Turnover and Profit'!B14+'Stone Firms Turnover and Profit'!B11</f>
        <v>9536157</v>
      </c>
      <c r="C10" s="3">
        <f>'Albion Turnover and Profit'!C14+'Stone Firms Turnover and Profit'!C11</f>
        <v>556995</v>
      </c>
      <c r="D10" s="2">
        <f t="shared" si="0"/>
        <v>5.8408748933139416E-2</v>
      </c>
      <c r="F10" s="3">
        <v>3921111.7</v>
      </c>
      <c r="G10" s="7">
        <f t="shared" ref="G10:G14" si="5">F10*5%</f>
        <v>196055.58500000002</v>
      </c>
      <c r="H10" s="2">
        <v>0.05</v>
      </c>
      <c r="I10" s="3">
        <v>470873</v>
      </c>
      <c r="J10" s="7">
        <f t="shared" si="2"/>
        <v>12986395.699999999</v>
      </c>
      <c r="K10" s="7">
        <f t="shared" si="3"/>
        <v>753050.58499999996</v>
      </c>
      <c r="L10" s="2">
        <f t="shared" si="4"/>
        <v>5.7987651261850889E-2</v>
      </c>
    </row>
    <row r="11" spans="1:12" x14ac:dyDescent="0.25">
      <c r="A11">
        <f>'Albion Turnover and Profit'!A15</f>
        <v>2022</v>
      </c>
      <c r="B11" s="3">
        <f>'Albion Turnover and Profit'!B15+'Stone Firms Turnover and Profit'!B12</f>
        <v>9492828</v>
      </c>
      <c r="C11" s="4">
        <f>'Albion Turnover and Profit'!C15+'Stone Firms Turnover and Profit'!C12</f>
        <v>-547639</v>
      </c>
      <c r="D11" s="5">
        <f t="shared" si="0"/>
        <v>-5.7689763261274722E-2</v>
      </c>
      <c r="F11" s="3">
        <v>3478900.0000000005</v>
      </c>
      <c r="G11" s="7">
        <f t="shared" si="5"/>
        <v>173945.00000000003</v>
      </c>
      <c r="H11" s="2">
        <v>0.05</v>
      </c>
      <c r="I11" s="3">
        <v>1157890</v>
      </c>
      <c r="J11" s="7">
        <f t="shared" si="2"/>
        <v>11813838</v>
      </c>
      <c r="K11" s="8">
        <f t="shared" si="3"/>
        <v>-373694</v>
      </c>
      <c r="L11" s="2">
        <f t="shared" si="4"/>
        <v>-3.1631887960542546E-2</v>
      </c>
    </row>
    <row r="12" spans="1:12" x14ac:dyDescent="0.25">
      <c r="A12">
        <f>'Albion Turnover and Profit'!A16</f>
        <v>2023</v>
      </c>
      <c r="B12" s="3">
        <f>'Albion Turnover and Profit'!B16+'Stone Firms Turnover and Profit'!B13</f>
        <v>10686592</v>
      </c>
      <c r="C12" s="3">
        <f>'Albion Turnover and Profit'!C16+'Stone Firms Turnover and Profit'!C13</f>
        <v>230154</v>
      </c>
      <c r="D12" s="2">
        <f t="shared" si="0"/>
        <v>2.1536706931452047E-2</v>
      </c>
      <c r="F12" s="3">
        <v>3726000</v>
      </c>
      <c r="G12" s="7">
        <f t="shared" si="5"/>
        <v>186300</v>
      </c>
      <c r="H12" s="2">
        <v>0.05</v>
      </c>
      <c r="I12" s="3">
        <v>548946</v>
      </c>
      <c r="J12" s="7">
        <f t="shared" si="2"/>
        <v>13863646</v>
      </c>
      <c r="K12" s="7">
        <f t="shared" si="3"/>
        <v>416454</v>
      </c>
      <c r="L12" s="2">
        <f t="shared" si="4"/>
        <v>3.0039284038268145E-2</v>
      </c>
    </row>
    <row r="13" spans="1:12" x14ac:dyDescent="0.25">
      <c r="A13">
        <f>'Albion Turnover and Profit'!A17</f>
        <v>2024</v>
      </c>
      <c r="B13" s="3">
        <f>'Albion Turnover and Profit'!B17+'Stone Firms Turnover and Profit'!B14</f>
        <v>11942409</v>
      </c>
      <c r="C13" s="3">
        <f>'Albion Turnover and Profit'!C17+'Stone Firms Turnover and Profit'!C14</f>
        <v>526051</v>
      </c>
      <c r="D13" s="2">
        <f t="shared" si="0"/>
        <v>4.4048985426642144E-2</v>
      </c>
      <c r="F13" s="3">
        <v>3850200</v>
      </c>
      <c r="G13" s="7">
        <f t="shared" si="5"/>
        <v>192510</v>
      </c>
      <c r="H13" s="2">
        <v>0.05</v>
      </c>
      <c r="I13" s="3">
        <v>919151</v>
      </c>
      <c r="J13" s="7">
        <f t="shared" si="2"/>
        <v>14873458</v>
      </c>
      <c r="K13" s="7">
        <f t="shared" si="3"/>
        <v>718561</v>
      </c>
      <c r="L13" s="2">
        <f t="shared" si="4"/>
        <v>4.831163001905811E-2</v>
      </c>
    </row>
    <row r="14" spans="1:12" x14ac:dyDescent="0.25">
      <c r="A14">
        <f>'Albion Turnover and Profit'!A18</f>
        <v>2025</v>
      </c>
      <c r="B14" s="3">
        <f>'Albion Turnover and Profit'!B18+'Stone Firms Turnover and Profit'!B15</f>
        <v>12219155</v>
      </c>
      <c r="C14" s="3">
        <f>'Albion Turnover and Profit'!C18+'Stone Firms Turnover and Profit'!C15</f>
        <v>702372</v>
      </c>
      <c r="D14" s="2">
        <f t="shared" ref="D14" si="6">C14/B14</f>
        <v>5.7481225174735896E-2</v>
      </c>
      <c r="F14" s="3">
        <v>3928600</v>
      </c>
      <c r="G14" s="7">
        <f t="shared" si="5"/>
        <v>196430</v>
      </c>
      <c r="H14" s="2">
        <v>0.05</v>
      </c>
      <c r="I14" s="3">
        <v>869449</v>
      </c>
      <c r="J14" s="7">
        <f t="shared" si="2"/>
        <v>15278306</v>
      </c>
      <c r="K14" s="7">
        <f t="shared" si="3"/>
        <v>898802</v>
      </c>
      <c r="L14" s="2">
        <f t="shared" si="4"/>
        <v>5.8828642390066022E-2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760887-92d3-413b-b11d-236601df688e">
      <Terms xmlns="http://schemas.microsoft.com/office/infopath/2007/PartnerControls"/>
    </lcf76f155ced4ddcb4097134ff3c332f>
    <TaxCatchAll xmlns="e30f7a5d-8fa8-41c9-ac7a-9b097ed4b6a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E2B335-EEFF-4A50-8BAF-C7001AF92D1B}">
  <ds:schemaRefs>
    <ds:schemaRef ds:uri="http://schemas.microsoft.com/office/2006/metadata/properties"/>
    <ds:schemaRef ds:uri="http://schemas.microsoft.com/office/infopath/2007/PartnerControls"/>
    <ds:schemaRef ds:uri="99a61516-7467-430f-b592-0b54763d2015"/>
    <ds:schemaRef ds:uri="2d1bf25e-48db-4f65-ae68-8291fb17cf7d"/>
  </ds:schemaRefs>
</ds:datastoreItem>
</file>

<file path=customXml/itemProps2.xml><?xml version="1.0" encoding="utf-8"?>
<ds:datastoreItem xmlns:ds="http://schemas.openxmlformats.org/officeDocument/2006/customXml" ds:itemID="{F7386168-6E97-45ED-B37C-A3B0B1E545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B54C9C-11D2-4B6C-ADDA-60046BEA06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Albion Turnover and Profit</vt:lpstr>
      <vt:lpstr>Stone Firms Turnover and Profit</vt:lpstr>
      <vt:lpstr>Combined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2025-03-12T16:43:05Z</dcterms:created>
  <dcterms:modified xsi:type="dcterms:W3CDTF">2025-11-03T14:46:49Z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MediaServiceImageTags">
    <vt:lpwstr/>
  </property>
</Properties>
</file>