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bionstone.sharepoint.com/sites/Directors/Shared Documents/Trade Remedies Authority/TRA - September Draft/Confidential Version/"/>
    </mc:Choice>
  </mc:AlternateContent>
  <xr:revisionPtr revIDLastSave="386" documentId="8_{BF6356B8-BBBB-4882-8ADE-703A76F981C8}" xr6:coauthVersionLast="47" xr6:coauthVersionMax="47" xr10:uidLastSave="{89B5CDDF-CD3A-4761-B234-1359BC861186}"/>
  <bookViews>
    <workbookView xWindow="-120" yWindow="-120" windowWidth="29040" windowHeight="15720" xr2:uid="{2075F429-D5C4-4FFA-918A-615F58BA9398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L14" i="1"/>
  <c r="L13" i="1"/>
  <c r="L12" i="1"/>
  <c r="L11" i="1"/>
  <c r="L10" i="1"/>
  <c r="L9" i="1"/>
  <c r="L8" i="1"/>
  <c r="L7" i="1"/>
  <c r="L6" i="1"/>
  <c r="L5" i="1"/>
  <c r="L16" i="1"/>
  <c r="J7" i="1" l="1"/>
  <c r="J6" i="1"/>
  <c r="J8" i="1"/>
  <c r="J9" i="1"/>
  <c r="J10" i="1"/>
  <c r="J11" i="1"/>
  <c r="J12" i="1"/>
  <c r="J13" i="1"/>
  <c r="J14" i="1"/>
  <c r="J15" i="1"/>
  <c r="J16" i="1"/>
  <c r="J5" i="1"/>
  <c r="F16" i="1"/>
  <c r="F15" i="1"/>
  <c r="F14" i="1"/>
  <c r="G14" i="1" s="1"/>
  <c r="F13" i="1"/>
  <c r="G13" i="1" s="1"/>
  <c r="F12" i="1"/>
  <c r="F11" i="1"/>
  <c r="F10" i="1"/>
  <c r="G10" i="1" s="1"/>
  <c r="F9" i="1"/>
  <c r="F8" i="1"/>
  <c r="F7" i="1"/>
  <c r="F6" i="1"/>
  <c r="G6" i="1" s="1"/>
  <c r="F5" i="1"/>
  <c r="F4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H4" i="1" s="1"/>
  <c r="G9" i="1" l="1"/>
  <c r="G8" i="1"/>
  <c r="G16" i="1"/>
  <c r="H7" i="1"/>
  <c r="G11" i="1"/>
  <c r="G12" i="1"/>
  <c r="H11" i="1"/>
  <c r="H12" i="1"/>
  <c r="H16" i="1"/>
  <c r="H10" i="1"/>
  <c r="H9" i="1"/>
  <c r="H5" i="1"/>
  <c r="N16" i="1"/>
  <c r="P16" i="1" s="1"/>
  <c r="H13" i="1"/>
  <c r="H15" i="1"/>
  <c r="G15" i="1"/>
  <c r="H6" i="1"/>
  <c r="H8" i="1"/>
  <c r="H14" i="1"/>
  <c r="G5" i="1"/>
  <c r="G7" i="1"/>
  <c r="O16" i="1"/>
  <c r="K17" i="1"/>
  <c r="G17" i="1"/>
  <c r="C17" i="1"/>
  <c r="E5" i="1"/>
  <c r="L17" i="1"/>
  <c r="I17" i="1" l="1"/>
  <c r="H3" i="1"/>
  <c r="H2" i="1"/>
  <c r="E7" i="1"/>
  <c r="E8" i="1"/>
  <c r="E9" i="1"/>
  <c r="E10" i="1"/>
  <c r="E11" i="1"/>
  <c r="E14" i="1"/>
  <c r="E15" i="1"/>
  <c r="E16" i="1"/>
  <c r="K9" i="1"/>
  <c r="K13" i="1"/>
  <c r="K15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3" i="1"/>
  <c r="K6" i="1" l="1"/>
  <c r="I4" i="1"/>
  <c r="K12" i="1"/>
  <c r="K16" i="1"/>
  <c r="K11" i="1"/>
  <c r="I3" i="1"/>
  <c r="E13" i="1"/>
  <c r="E6" i="1"/>
  <c r="I13" i="1"/>
  <c r="K10" i="1"/>
  <c r="K14" i="1"/>
  <c r="K7" i="1"/>
  <c r="I12" i="1"/>
  <c r="K8" i="1"/>
  <c r="I6" i="1"/>
  <c r="I5" i="1"/>
  <c r="E17" i="1"/>
  <c r="E12" i="1"/>
  <c r="I8" i="1" l="1"/>
  <c r="I10" i="1"/>
  <c r="I14" i="1"/>
  <c r="I15" i="1"/>
  <c r="I16" i="1"/>
  <c r="I9" i="1"/>
  <c r="I7" i="1"/>
  <c r="I11" i="1"/>
</calcChain>
</file>

<file path=xl/sharedStrings.xml><?xml version="1.0" encoding="utf-8"?>
<sst xmlns="http://schemas.openxmlformats.org/spreadsheetml/2006/main" count="21" uniqueCount="16">
  <si>
    <t>Growth Year on Year</t>
  </si>
  <si>
    <t>Albion Stone and Stone Firm figures from audited accounts from companies house</t>
  </si>
  <si>
    <t>Portugal imports from HMRC</t>
  </si>
  <si>
    <t>Estimated Import figures for other creamy / white limestone.</t>
  </si>
  <si>
    <t>Total Portland Stone sold in the UK</t>
  </si>
  <si>
    <t>Market Share</t>
  </si>
  <si>
    <t>Creamy/White Limestone Market</t>
  </si>
  <si>
    <t xml:space="preserve">UK share </t>
  </si>
  <si>
    <t>Albion Stone Share</t>
  </si>
  <si>
    <t>Year End</t>
  </si>
  <si>
    <t>Growth Since 2017</t>
  </si>
  <si>
    <t>Albion Stone Turnover Exc Export Sales</t>
  </si>
  <si>
    <r>
      <t>Stone Firms Turnover</t>
    </r>
    <r>
      <rPr>
        <sz val="9"/>
        <color theme="1"/>
        <rFont val="Aptos Narrow"/>
        <family val="2"/>
        <scheme val="minor"/>
      </rPr>
      <t xml:space="preserve"> </t>
    </r>
  </si>
  <si>
    <t>Value of finished stone produced by other companies in the UK</t>
  </si>
  <si>
    <t>Portugal Import Figures</t>
  </si>
  <si>
    <t>From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</si>
</sst>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sz val="11"/>
      <name val="Aptos Narrow"/>
      <family val="2"/>
    </font>
    <font>
      <sz val="9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name val="Aptos Narrow"/>
      <family val="2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9" fontId="0" fillId="0" borderId="0" xfId="2" applyFont="1"/>
    <xf numFmtId="9" fontId="0" fillId="0" borderId="7" xfId="2" applyFont="1" applyBorder="1"/>
    <xf numFmtId="9" fontId="2" fillId="0" borderId="7" xfId="2" applyFont="1" applyBorder="1"/>
    <xf numFmtId="9" fontId="0" fillId="0" borderId="9" xfId="2" applyFont="1" applyBorder="1"/>
    <xf numFmtId="0" fontId="0" fillId="0" borderId="6" xfId="0" applyBorder="1"/>
    <xf numFmtId="0" fontId="0" fillId="0" borderId="7" xfId="0" applyBorder="1"/>
    <xf numFmtId="9" fontId="4" fillId="0" borderId="7" xfId="2" applyFont="1" applyBorder="1"/>
    <xf numFmtId="9" fontId="2" fillId="0" borderId="9" xfId="2" applyFont="1" applyBorder="1"/>
    <xf numFmtId="0" fontId="5" fillId="0" borderId="0" xfId="0" applyFont="1"/>
    <xf numFmtId="9" fontId="5" fillId="0" borderId="0" xfId="2" applyFont="1"/>
    <xf numFmtId="9" fontId="6" fillId="0" borderId="0" xfId="2" applyFont="1"/>
    <xf numFmtId="164" fontId="7" fillId="0" borderId="6" xfId="1" applyNumberFormat="1" applyFont="1" applyBorder="1" applyAlignment="1">
      <alignment horizontal="right" vertical="center"/>
    </xf>
    <xf numFmtId="164" fontId="7" fillId="0" borderId="8" xfId="1" applyNumberFormat="1" applyFont="1" applyBorder="1" applyAlignment="1">
      <alignment horizontal="right" vertical="center"/>
    </xf>
    <xf numFmtId="164" fontId="0" fillId="0" borderId="6" xfId="1" applyNumberFormat="1" applyFont="1" applyBorder="1"/>
    <xf numFmtId="164" fontId="0" fillId="0" borderId="8" xfId="1" applyNumberFormat="1" applyFont="1" applyBorder="1"/>
    <xf numFmtId="164" fontId="0" fillId="0" borderId="6" xfId="1" applyNumberFormat="1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2" xfId="0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3" xfId="0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" xfId="0" applyFont="1" applyBorder="1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4" xfId="0" applyFont="1" applyBorder="1" applyAlignment="1">
      <alignment wrapText="1"/>
    </xf>
    <xf numFmtId="9" fontId="3" fillId="0" borderId="5" xfId="2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4" xfId="0" applyFont="1" applyBorder="1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0" applyAlignment="1">
      <alignment wrapText="1"/>
    </xf>
    <xf numFmtId="9" fontId="0" fillId="0" borderId="0" xfId="0" applyNumberFormat="1"/>
    <xf numFmtId="0" fontId="9" fillId="0" borderId="0" xfId="0" applyFont="1"/>
    <xf numFmtId="9" fontId="0" fillId="0" borderId="0" xfId="2" applyFont="1" applyBorder="1"/>
    <xf numFmtId="164" fontId="0" fillId="0" borderId="0" xfId="1" applyNumberFormat="1" applyFont="1" applyBorder="1"/>
    <xf numFmtId="9" fontId="2" fillId="0" borderId="0" xfId="2" applyFont="1" applyBorder="1"/>
    <xf numFmtId="164" fontId="0" fillId="0" borderId="0" xfId="0" applyNumberFormat="1"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  <xf numFmtId="9" fontId="3" fillId="0" borderId="0" xfId="2" applyFont="1" applyBorder="1" applyAlignment="1">
      <alignment wrapText="1"/>
    </xf>
    <xf numFmtId="0" fontId="10" fillId="0" borderId="4" xfId="0" applyFont="1" applyBorder="1" applyAlignment="1">
      <alignment wrapText="1"/>
    </xf>
    <xf numFmtId="164" fontId="4" fillId="0" borderId="6" xfId="1" applyNumberFormat="1" applyFont="1" applyBorder="1"/>
    <xf numFmtId="164" fontId="4" fillId="0" borderId="8" xfId="1" applyNumberFormat="1" applyFont="1" applyBorder="1"/>
    <xf numFmtId="9" fontId="4" fillId="0" borderId="9" xfId="2" applyFont="1" applyBorder="1"/>
    <xf numFmtId="164" fontId="0" fillId="0" borderId="0" xfId="0" applyNumberFormat="1"/>
    <xf numFmtId="0" fontId="3" fillId="0" borderId="0" xfId="0" applyFont="1" applyAlignment="1">
      <alignment horizontal="center"/>
    </xf>
    <xf numFmtId="164" fontId="0" fillId="0" borderId="8" xfId="1" applyNumberFormat="1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9" fontId="11" fillId="0" borderId="0" xfId="2" applyFont="1" applyAlignment="1">
      <alignment horizontal="righ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22/11/relationships/FeaturePropertyBag" Target="featurePropertyBag/featurePropertyBag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Total UK Creamy/White Limestone Market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Total Portland Stone sold in the UK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Sheet1!$A$5:$A$16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Sheet1!$H$5:$H$16</c:f>
              <c:numCache>
                <c:formatCode>_-"£"* #,##0_-;\-"£"* #,##0_-;_-"£"* "-"??_-;_-@_-</c:formatCode>
                <c:ptCount val="12"/>
                <c:pt idx="0">
                  <c:v>13941676.4</c:v>
                </c:pt>
                <c:pt idx="1">
                  <c:v>13357248.600000001</c:v>
                </c:pt>
                <c:pt idx="2">
                  <c:v>15042413</c:v>
                </c:pt>
                <c:pt idx="3">
                  <c:v>19930515</c:v>
                </c:pt>
                <c:pt idx="4">
                  <c:v>14984871</c:v>
                </c:pt>
                <c:pt idx="5">
                  <c:v>14764394.800000001</c:v>
                </c:pt>
                <c:pt idx="6">
                  <c:v>16422436.100000001</c:v>
                </c:pt>
                <c:pt idx="7">
                  <c:v>12986395.699999999</c:v>
                </c:pt>
                <c:pt idx="8">
                  <c:v>11813838</c:v>
                </c:pt>
                <c:pt idx="9">
                  <c:v>13863646</c:v>
                </c:pt>
                <c:pt idx="10">
                  <c:v>14873458</c:v>
                </c:pt>
                <c:pt idx="11">
                  <c:v>15278306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E6-4E81-B8F2-E03F20F047B6}"/>
            </c:ext>
          </c:extLst>
        </c:ser>
        <c:ser>
          <c:idx val="1"/>
          <c:order val="1"/>
          <c:tx>
            <c:strRef>
              <c:f>Sheet1!$J$1</c:f>
              <c:strCache>
                <c:ptCount val="1"/>
                <c:pt idx="0">
                  <c:v>Portugal Import Figures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Sheet1!$A$5:$A$16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Sheet1!$J$5:$J$16</c:f>
              <c:numCache>
                <c:formatCode>_-"£"* #,##0_-;\-"£"* #,##0_-;_-"£"* "-"??_-;_-@_-</c:formatCode>
                <c:ptCount val="12"/>
                <c:pt idx="0">
                  <c:v>2596450</c:v>
                </c:pt>
                <c:pt idx="1">
                  <c:v>1175891</c:v>
                </c:pt>
                <c:pt idx="2">
                  <c:v>1950014</c:v>
                </c:pt>
                <c:pt idx="3">
                  <c:v>2668595</c:v>
                </c:pt>
                <c:pt idx="4">
                  <c:v>2827384</c:v>
                </c:pt>
                <c:pt idx="5">
                  <c:v>4906437</c:v>
                </c:pt>
                <c:pt idx="6">
                  <c:v>8924144</c:v>
                </c:pt>
                <c:pt idx="7">
                  <c:v>4716271</c:v>
                </c:pt>
                <c:pt idx="8">
                  <c:v>10291695</c:v>
                </c:pt>
                <c:pt idx="9">
                  <c:v>23791725</c:v>
                </c:pt>
                <c:pt idx="10">
                  <c:v>18401041</c:v>
                </c:pt>
                <c:pt idx="11">
                  <c:v>16562178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E6-4E81-B8F2-E03F20F047B6}"/>
            </c:ext>
          </c:extLst>
        </c:ser>
        <c:ser>
          <c:idx val="2"/>
          <c:order val="2"/>
          <c:tx>
            <c:strRef>
              <c:f>Sheet1!$L$1</c:f>
              <c:strCache>
                <c:ptCount val="1"/>
                <c:pt idx="0">
                  <c:v>Estimated Import figures for other creamy / white limestone.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Sheet1!$A$5:$A$16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cat>
          <c:val>
            <c:numRef>
              <c:f>Sheet1!$L$5:$L$16</c:f>
              <c:numCache>
                <c:formatCode>_-"£"* #,##0_-;\-"£"* #,##0_-;_-"£"* "-"??_-;_-@_-</c:formatCode>
                <c:ptCount val="12"/>
                <c:pt idx="0">
                  <c:v>548324.60000000009</c:v>
                </c:pt>
                <c:pt idx="1">
                  <c:v>266705.7</c:v>
                </c:pt>
                <c:pt idx="2">
                  <c:v>212679.15</c:v>
                </c:pt>
                <c:pt idx="3">
                  <c:v>380983.8</c:v>
                </c:pt>
                <c:pt idx="4">
                  <c:v>539319.44999999995</c:v>
                </c:pt>
                <c:pt idx="5">
                  <c:v>949677.5</c:v>
                </c:pt>
                <c:pt idx="6">
                  <c:v>1165569.55</c:v>
                </c:pt>
                <c:pt idx="7">
                  <c:v>542181.20000000007</c:v>
                </c:pt>
                <c:pt idx="8">
                  <c:v>1882747.25</c:v>
                </c:pt>
                <c:pt idx="9">
                  <c:v>6298216.1500000004</c:v>
                </c:pt>
                <c:pt idx="10">
                  <c:v>4818789.75</c:v>
                </c:pt>
                <c:pt idx="11">
                  <c:v>3970552.75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E6-4E81-B8F2-E03F20F04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16015871"/>
        <c:axId val="1716024991"/>
      </c:barChart>
      <c:catAx>
        <c:axId val="1716015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6024991"/>
        <c:crosses val="autoZero"/>
        <c:auto val="1"/>
        <c:lblAlgn val="ctr"/>
        <c:lblOffset val="100"/>
        <c:noMultiLvlLbl val="0"/>
      </c:catAx>
      <c:valAx>
        <c:axId val="1716024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6015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4761</xdr:colOff>
      <xdr:row>18</xdr:row>
      <xdr:rowOff>52387</xdr:rowOff>
    </xdr:from>
    <xdr:to>
      <xdr:col>11</xdr:col>
      <xdr:colOff>1400174</xdr:colOff>
      <xdr:row>41</xdr:row>
      <xdr:rowOff>9525</xdr:rowOff>
    </xdr:to>
    <xdr:graphicFrame macro="">
      <xdr:nvGraphicFramePr>
        <xdr:cNvPr id="55" name="Chart 2">
          <a:extLst>
            <a:ext uri="{FF2B5EF4-FFF2-40B4-BE49-F238E27FC236}">
              <a16:creationId xmlns:a16="http://schemas.microsoft.com/office/drawing/2014/main" id="{97E9B1B8-7B96-0CCB-3544-4108E032C0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lbionstone.sharepoint.com/sites/Directors/Shared%20Documents/Trade%20Remedies%20Authority/TRA%20-%20September%20Draft/Confidential%20Version/A4%20Annex%20Anti-Dumping%20and%20Subsidy%20Investigations%20(3).xlsx" TargetMode="External"/><Relationship Id="rId1" Type="http://schemas.openxmlformats.org/officeDocument/2006/relationships/externalLinkPath" Target="A4%20Annex%20Anti-Dumping%20and%20Subsidy%20Investigations%20(3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lbionstone.sharepoint.com/sites/Directors/Shared%20Documents/Trade%20Remedies%20Authority/TRA%20-%20September%20Draft/Confidential%20Version/A13%20-%20Import%20Figures%20from%20HMRC.xlsx" TargetMode="External"/><Relationship Id="rId1" Type="http://schemas.openxmlformats.org/officeDocument/2006/relationships/externalLinkPath" Target="A13%20-%20Import%20Figures%20from%20HM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_Production"/>
      <sheetName val="2_UK_Market"/>
      <sheetName val="UK Market Combined.  "/>
      <sheetName val="3_Normal_Value"/>
      <sheetName val="4_Constructed_normal_value"/>
      <sheetName val="5_Export_Price"/>
      <sheetName val="6_Constructed_Export_Price"/>
      <sheetName val="7_Dumping_Margin"/>
    </sheetNames>
    <sheetDataSet>
      <sheetData sheetId="0">
        <row r="7">
          <cell r="J7">
            <v>8003752</v>
          </cell>
          <cell r="L7">
            <v>7727006</v>
          </cell>
          <cell r="N7">
            <v>6062162</v>
          </cell>
          <cell r="P7">
            <v>5822086</v>
          </cell>
          <cell r="R7">
            <v>6162442</v>
          </cell>
          <cell r="T7">
            <v>7282961</v>
          </cell>
          <cell r="V7">
            <v>6195309</v>
          </cell>
          <cell r="X7">
            <v>6719846</v>
          </cell>
          <cell r="Z7">
            <v>8500556</v>
          </cell>
          <cell r="AB7">
            <v>7268700</v>
          </cell>
          <cell r="AD7">
            <v>5955025</v>
          </cell>
          <cell r="AF7">
            <v>5737619</v>
          </cell>
          <cell r="AH7">
            <v>4623607</v>
          </cell>
        </row>
        <row r="15">
          <cell r="J15">
            <v>869449</v>
          </cell>
          <cell r="L15">
            <v>919151</v>
          </cell>
          <cell r="N15">
            <v>548946</v>
          </cell>
          <cell r="P15">
            <v>1157890</v>
          </cell>
          <cell r="R15">
            <v>470873</v>
          </cell>
          <cell r="T15">
            <v>734645</v>
          </cell>
          <cell r="V15">
            <v>801482</v>
          </cell>
          <cell r="X15">
            <v>801553</v>
          </cell>
          <cell r="Z15">
            <v>365202</v>
          </cell>
          <cell r="AB15">
            <v>249239</v>
          </cell>
          <cell r="AD15">
            <v>232199</v>
          </cell>
          <cell r="AF15">
            <v>97677</v>
          </cell>
          <cell r="AH15">
            <v>80010</v>
          </cell>
        </row>
        <row r="33">
          <cell r="J33">
            <v>4215403</v>
          </cell>
          <cell r="L33">
            <v>4215403</v>
          </cell>
          <cell r="N33">
            <v>4624430</v>
          </cell>
          <cell r="P33">
            <v>3670742</v>
          </cell>
          <cell r="R33">
            <v>3373715</v>
          </cell>
          <cell r="T33">
            <v>4814536</v>
          </cell>
          <cell r="V33">
            <v>4656744</v>
          </cell>
          <cell r="X33">
            <v>3704729</v>
          </cell>
          <cell r="Z33">
            <v>3703029</v>
          </cell>
          <cell r="AB33">
            <v>3494024</v>
          </cell>
          <cell r="AD33">
            <v>3524353</v>
          </cell>
          <cell r="AF33">
            <v>3675951</v>
          </cell>
          <cell r="AH33">
            <v>4891811</v>
          </cell>
        </row>
        <row r="41">
          <cell r="J41">
            <v>3928600</v>
          </cell>
          <cell r="L41">
            <v>3850200</v>
          </cell>
          <cell r="N41">
            <v>3726000</v>
          </cell>
          <cell r="P41">
            <v>3478900.0000000005</v>
          </cell>
          <cell r="R41">
            <v>3921111.7</v>
          </cell>
          <cell r="T41">
            <v>5059584.1000000015</v>
          </cell>
          <cell r="V41">
            <v>4713823.8000000007</v>
          </cell>
          <cell r="X41">
            <v>5361849.0000000009</v>
          </cell>
          <cell r="Z41">
            <v>8092132</v>
          </cell>
          <cell r="AB41">
            <v>4528928</v>
          </cell>
          <cell r="AD41">
            <v>4110069.6000000006</v>
          </cell>
          <cell r="AF41">
            <v>4625783.4000000004</v>
          </cell>
          <cell r="AH41">
            <v>4648319.2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ugal"/>
      <sheetName val="France"/>
      <sheetName val="Germany"/>
      <sheetName val="Belgium"/>
      <sheetName val="Spain"/>
      <sheetName val="Croatia"/>
      <sheetName val="Bulgaria"/>
      <sheetName val="China"/>
      <sheetName val="India"/>
      <sheetName val="USA"/>
      <sheetName val="Summary"/>
      <sheetName val="Imports 2013-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AX4">
            <v>293655</v>
          </cell>
          <cell r="AZ4">
            <v>120531.40000000001</v>
          </cell>
          <cell r="BB4">
            <v>134138.20000000001</v>
          </cell>
          <cell r="BD4">
            <v>2596450</v>
          </cell>
        </row>
        <row r="5">
          <cell r="AX5">
            <v>60393.5</v>
          </cell>
          <cell r="AZ5">
            <v>115152.1</v>
          </cell>
          <cell r="BB5">
            <v>91160.1</v>
          </cell>
          <cell r="BD5">
            <v>1175891</v>
          </cell>
        </row>
        <row r="6">
          <cell r="AX6">
            <v>63882.5</v>
          </cell>
          <cell r="AZ6">
            <v>62359.9</v>
          </cell>
          <cell r="BB6">
            <v>86436.75</v>
          </cell>
          <cell r="BD6">
            <v>1950014</v>
          </cell>
        </row>
        <row r="7">
          <cell r="AX7">
            <v>200960</v>
          </cell>
          <cell r="AZ7">
            <v>75774.100000000006</v>
          </cell>
          <cell r="BB7">
            <v>104249.70000000001</v>
          </cell>
          <cell r="BD7">
            <v>2668595</v>
          </cell>
        </row>
        <row r="8">
          <cell r="AX8">
            <v>168850</v>
          </cell>
          <cell r="AZ8">
            <v>225282.5</v>
          </cell>
          <cell r="BB8">
            <v>145186.95000000001</v>
          </cell>
          <cell r="BD8">
            <v>2827384</v>
          </cell>
        </row>
        <row r="9">
          <cell r="AX9">
            <v>231414.5</v>
          </cell>
          <cell r="AZ9">
            <v>407975</v>
          </cell>
          <cell r="BB9">
            <v>310288</v>
          </cell>
          <cell r="BD9">
            <v>4906437</v>
          </cell>
        </row>
        <row r="10">
          <cell r="AX10">
            <v>298772</v>
          </cell>
          <cell r="AZ10">
            <v>487521.10000000003</v>
          </cell>
          <cell r="BB10">
            <v>379276.45</v>
          </cell>
          <cell r="BD10">
            <v>8924144</v>
          </cell>
        </row>
        <row r="11">
          <cell r="AX11">
            <v>30377.5</v>
          </cell>
          <cell r="AZ11">
            <v>183018.30000000002</v>
          </cell>
          <cell r="BB11">
            <v>328785.40000000002</v>
          </cell>
          <cell r="BD11">
            <v>4716271</v>
          </cell>
        </row>
        <row r="12">
          <cell r="AX12">
            <v>1082833.5</v>
          </cell>
          <cell r="AZ12">
            <v>225636</v>
          </cell>
          <cell r="BB12">
            <v>574277.75</v>
          </cell>
          <cell r="BD12">
            <v>10291695</v>
          </cell>
        </row>
        <row r="13">
          <cell r="AX13">
            <v>5514871</v>
          </cell>
          <cell r="AZ13">
            <v>322055.5</v>
          </cell>
          <cell r="BB13">
            <v>461289.65</v>
          </cell>
          <cell r="BD13">
            <v>23791725</v>
          </cell>
        </row>
        <row r="14">
          <cell r="AX14">
            <v>4086770</v>
          </cell>
          <cell r="AZ14">
            <v>390564.4</v>
          </cell>
          <cell r="BB14">
            <v>341455.35000000003</v>
          </cell>
          <cell r="BD14">
            <v>18401041</v>
          </cell>
        </row>
        <row r="15">
          <cell r="AX15">
            <v>3275566.5</v>
          </cell>
          <cell r="AZ15">
            <v>333947.5</v>
          </cell>
          <cell r="BB15">
            <v>361038.75</v>
          </cell>
          <cell r="BD15">
            <v>16562178</v>
          </cell>
        </row>
      </sheetData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6D920-D71A-4E65-8867-1E6A324C694D}">
  <dimension ref="A1:P21"/>
  <sheetViews>
    <sheetView tabSelected="1" workbookViewId="0">
      <selection activeCell="M25" sqref="M25"/>
    </sheetView>
  </sheetViews>
  <sheetFormatPr defaultColWidth="18.42578125" defaultRowHeight="15" x14ac:dyDescent="0.25"/>
  <cols>
    <col min="1" max="1" width="10.85546875" customWidth="1"/>
    <col min="2" max="2" width="21.140625" bestFit="1" customWidth="1"/>
    <col min="3" max="3" width="19.42578125" style="1" bestFit="1" customWidth="1"/>
    <col min="4" max="4" width="20.42578125" bestFit="1" customWidth="1"/>
    <col min="5" max="5" width="19.42578125" bestFit="1" customWidth="1"/>
    <col min="6" max="6" width="31.42578125" bestFit="1" customWidth="1"/>
    <col min="7" max="7" width="20.7109375" customWidth="1"/>
    <col min="8" max="8" width="32.5703125" bestFit="1" customWidth="1"/>
    <col min="9" max="9" width="19.42578125" bestFit="1" customWidth="1"/>
    <col min="10" max="10" width="33" bestFit="1" customWidth="1"/>
    <col min="11" max="11" width="19.42578125" bestFit="1" customWidth="1"/>
    <col min="12" max="12" width="29" bestFit="1" customWidth="1"/>
    <col min="14" max="14" width="32.140625" bestFit="1" customWidth="1"/>
    <col min="15" max="15" width="9.5703125" bestFit="1" customWidth="1"/>
    <col min="16" max="16" width="18.5703125" bestFit="1" customWidth="1"/>
  </cols>
  <sheetData>
    <row r="1" spans="1:16" s="24" customFormat="1" ht="42" customHeight="1" x14ac:dyDescent="0.25">
      <c r="A1" s="19" t="s">
        <v>9</v>
      </c>
      <c r="B1" s="20" t="s">
        <v>11</v>
      </c>
      <c r="C1" s="21" t="s">
        <v>0</v>
      </c>
      <c r="D1" s="20" t="s">
        <v>12</v>
      </c>
      <c r="E1" s="22" t="s">
        <v>0</v>
      </c>
      <c r="F1" s="33" t="s">
        <v>13</v>
      </c>
      <c r="G1" s="22" t="s">
        <v>0</v>
      </c>
      <c r="H1" s="23" t="s">
        <v>4</v>
      </c>
      <c r="I1" s="22" t="s">
        <v>0</v>
      </c>
      <c r="J1" s="31" t="s">
        <v>14</v>
      </c>
      <c r="K1" s="32" t="s">
        <v>0</v>
      </c>
      <c r="L1" s="24" t="s">
        <v>3</v>
      </c>
      <c r="M1" s="19" t="s">
        <v>9</v>
      </c>
    </row>
    <row r="2" spans="1:16" x14ac:dyDescent="0.25">
      <c r="A2" s="17">
        <v>2011</v>
      </c>
      <c r="B2" s="12">
        <v>3543932</v>
      </c>
      <c r="C2" s="2"/>
      <c r="D2" s="5"/>
      <c r="E2" s="6"/>
      <c r="F2" s="5"/>
      <c r="G2" s="6"/>
      <c r="H2" s="16">
        <f>B2+D2</f>
        <v>3543932</v>
      </c>
      <c r="I2" s="6"/>
      <c r="J2" s="37"/>
      <c r="M2" s="17">
        <v>2011</v>
      </c>
    </row>
    <row r="3" spans="1:16" x14ac:dyDescent="0.25">
      <c r="A3" s="17">
        <v>2012</v>
      </c>
      <c r="B3" s="12">
        <v>3953025</v>
      </c>
      <c r="C3" s="2">
        <f t="shared" ref="C3:C16" si="0">((B3-B2)/B2)</f>
        <v>0.11543477696524651</v>
      </c>
      <c r="D3" s="5"/>
      <c r="E3" s="6"/>
      <c r="F3" s="5"/>
      <c r="G3" s="6"/>
      <c r="H3" s="16">
        <f t="shared" ref="H3" si="1">B3+D3</f>
        <v>3953025</v>
      </c>
      <c r="I3" s="2">
        <f>((H3-H2)/H2)</f>
        <v>0.11543477696524651</v>
      </c>
      <c r="J3" s="37"/>
      <c r="K3" s="29"/>
      <c r="M3" s="17">
        <v>2012</v>
      </c>
    </row>
    <row r="4" spans="1:16" x14ac:dyDescent="0.25">
      <c r="A4" s="17">
        <v>2013</v>
      </c>
      <c r="B4" s="12">
        <f>'[1]1_Production'!$AH$7-'[1]1_Production'!$AH$15</f>
        <v>4543597</v>
      </c>
      <c r="C4" s="2">
        <f t="shared" si="0"/>
        <v>0.14939748673484229</v>
      </c>
      <c r="D4" s="14">
        <f>'[1]1_Production'!$AH$33</f>
        <v>4891811</v>
      </c>
      <c r="E4" s="3"/>
      <c r="F4" s="34">
        <f>'[1]1_Production'!$AH$41</f>
        <v>4648319.2</v>
      </c>
      <c r="G4" s="7"/>
      <c r="H4" s="16">
        <f>B4+D4+F4</f>
        <v>14083727.199999999</v>
      </c>
      <c r="I4" s="2">
        <f t="shared" ref="I4:I16" si="2">((H4-H3)/H3)</f>
        <v>2.5627721049070016</v>
      </c>
      <c r="J4" s="37"/>
      <c r="K4" s="27"/>
      <c r="M4" s="17">
        <v>2013</v>
      </c>
    </row>
    <row r="5" spans="1:16" x14ac:dyDescent="0.25">
      <c r="A5" s="17">
        <v>2014</v>
      </c>
      <c r="B5" s="12">
        <f>'[1]1_Production'!$AF$7-'[1]1_Production'!$AF$15</f>
        <v>5639942</v>
      </c>
      <c r="C5" s="2">
        <f t="shared" si="0"/>
        <v>0.24129450741339956</v>
      </c>
      <c r="D5" s="14">
        <f>'[1]1_Production'!$AF$33</f>
        <v>3675951</v>
      </c>
      <c r="E5" s="3">
        <f t="shared" ref="E5:G16" si="3">((D5-D4)/D4)</f>
        <v>-0.24855007685292829</v>
      </c>
      <c r="F5" s="34">
        <f>'[1]1_Production'!$AF$41</f>
        <v>4625783.4000000004</v>
      </c>
      <c r="G5" s="3">
        <f t="shared" si="3"/>
        <v>-4.8481610299051349E-3</v>
      </c>
      <c r="H5" s="16">
        <f t="shared" ref="H5:H16" si="4">B5+D5+F5</f>
        <v>13941676.4</v>
      </c>
      <c r="I5" s="2">
        <f t="shared" si="2"/>
        <v>-1.0086165258866906E-2</v>
      </c>
      <c r="J5" s="30">
        <f>'[2]Imports 2013-2024'!$BD4</f>
        <v>2596450</v>
      </c>
      <c r="K5" s="29"/>
      <c r="L5" s="28">
        <f>'[2]Imports 2013-2024'!$AX$4+'[2]Imports 2013-2024'!$AZ$4+'[2]Imports 2013-2024'!$BB$4</f>
        <v>548324.60000000009</v>
      </c>
      <c r="M5" s="17">
        <v>2014</v>
      </c>
    </row>
    <row r="6" spans="1:16" x14ac:dyDescent="0.25">
      <c r="A6" s="17">
        <v>2015</v>
      </c>
      <c r="B6" s="12">
        <f>'[1]1_Production'!$AD$7-'[1]1_Production'!$AD$15</f>
        <v>5722826</v>
      </c>
      <c r="C6" s="3">
        <f t="shared" si="0"/>
        <v>1.4695895808857608E-2</v>
      </c>
      <c r="D6" s="14">
        <f>'[1]1_Production'!$AD$33</f>
        <v>3524353</v>
      </c>
      <c r="E6" s="3">
        <f>((D6-D5)/D5)</f>
        <v>-4.1240484435184258E-2</v>
      </c>
      <c r="F6" s="34">
        <f>'[1]1_Production'!$AD$41</f>
        <v>4110069.6000000006</v>
      </c>
      <c r="G6" s="3">
        <f t="shared" si="3"/>
        <v>-0.11148680243004888</v>
      </c>
      <c r="H6" s="16">
        <f t="shared" si="4"/>
        <v>13357248.600000001</v>
      </c>
      <c r="I6" s="3">
        <f t="shared" si="2"/>
        <v>-4.1919478205648127E-2</v>
      </c>
      <c r="J6" s="30">
        <f>'[2]Imports 2013-2024'!$BD5</f>
        <v>1175891</v>
      </c>
      <c r="K6" s="29">
        <f t="shared" ref="K6:K16" si="5">((J6-J5)/J5)</f>
        <v>-0.54711586974522908</v>
      </c>
      <c r="L6" s="28">
        <f>'[2]Imports 2013-2024'!$AX$5+'[2]Imports 2013-2024'!$AZ$5+'[2]Imports 2013-2024'!$BB$5</f>
        <v>266705.7</v>
      </c>
      <c r="M6" s="17">
        <v>2015</v>
      </c>
    </row>
    <row r="7" spans="1:16" x14ac:dyDescent="0.25">
      <c r="A7" s="17">
        <v>2016</v>
      </c>
      <c r="B7" s="12">
        <f>'[1]1_Production'!$AB$7-'[1]1_Production'!$AB$15</f>
        <v>7019461</v>
      </c>
      <c r="C7" s="2">
        <f t="shared" si="0"/>
        <v>0.22657250106852803</v>
      </c>
      <c r="D7" s="14">
        <f>'[1]1_Production'!$AB$33</f>
        <v>3494024</v>
      </c>
      <c r="E7" s="3">
        <f t="shared" ref="E7:E16" si="6">((D7-D6)/D6)</f>
        <v>-8.6055511465508699E-3</v>
      </c>
      <c r="F7" s="34">
        <f>'[1]1_Production'!$AB$41</f>
        <v>4528928</v>
      </c>
      <c r="G7" s="7">
        <f t="shared" si="3"/>
        <v>0.10191029368456422</v>
      </c>
      <c r="H7" s="16">
        <f t="shared" si="4"/>
        <v>15042413</v>
      </c>
      <c r="I7" s="2">
        <f t="shared" si="2"/>
        <v>0.12616104187804053</v>
      </c>
      <c r="J7" s="30">
        <f>'[2]Imports 2013-2024'!$BD6</f>
        <v>1950014</v>
      </c>
      <c r="K7" s="27">
        <f t="shared" si="5"/>
        <v>0.65832887572062382</v>
      </c>
      <c r="L7" s="28">
        <f>'[2]Imports 2013-2024'!$AX6+'[2]Imports 2013-2024'!$AZ6+'[2]Imports 2013-2024'!$BB6</f>
        <v>212679.15</v>
      </c>
      <c r="M7" s="17">
        <v>2016</v>
      </c>
    </row>
    <row r="8" spans="1:16" x14ac:dyDescent="0.25">
      <c r="A8" s="17">
        <v>2017</v>
      </c>
      <c r="B8" s="12">
        <f>'[1]1_Production'!$Z$7-'[1]1_Production'!$Z$15</f>
        <v>8135354</v>
      </c>
      <c r="C8" s="2">
        <f t="shared" si="0"/>
        <v>0.15897132272691591</v>
      </c>
      <c r="D8" s="14">
        <f>'[1]1_Production'!$Z$33</f>
        <v>3703029</v>
      </c>
      <c r="E8" s="7">
        <f t="shared" si="6"/>
        <v>5.9817848990161487E-2</v>
      </c>
      <c r="F8" s="34">
        <f>'[1]1_Production'!$Z$41</f>
        <v>8092132</v>
      </c>
      <c r="G8" s="7">
        <f t="shared" si="3"/>
        <v>0.78676543323276504</v>
      </c>
      <c r="H8" s="16">
        <f t="shared" si="4"/>
        <v>19930515</v>
      </c>
      <c r="I8" s="2">
        <f t="shared" si="2"/>
        <v>0.32495464657166373</v>
      </c>
      <c r="J8" s="30">
        <f>'[2]Imports 2013-2024'!$BD7</f>
        <v>2668595</v>
      </c>
      <c r="K8" s="27">
        <f t="shared" si="5"/>
        <v>0.36850043127895493</v>
      </c>
      <c r="L8" s="28">
        <f>'[2]Imports 2013-2024'!$AX7+'[2]Imports 2013-2024'!$AZ7+'[2]Imports 2013-2024'!$BB7</f>
        <v>380983.8</v>
      </c>
      <c r="M8" s="17">
        <v>2017</v>
      </c>
    </row>
    <row r="9" spans="1:16" x14ac:dyDescent="0.25">
      <c r="A9" s="17">
        <v>2018</v>
      </c>
      <c r="B9" s="12">
        <f>'[1]1_Production'!$X$7-'[1]1_Production'!$X$15</f>
        <v>5918293</v>
      </c>
      <c r="C9" s="3">
        <f t="shared" si="0"/>
        <v>-0.27252176119195304</v>
      </c>
      <c r="D9" s="14">
        <f>'[1]1_Production'!$X$33</f>
        <v>3704729</v>
      </c>
      <c r="E9" s="7">
        <f t="shared" si="6"/>
        <v>4.5908363126510757E-4</v>
      </c>
      <c r="F9" s="34">
        <f>'[1]1_Production'!$X$41</f>
        <v>5361849.0000000009</v>
      </c>
      <c r="G9" s="3">
        <f t="shared" si="3"/>
        <v>-0.33739971122566947</v>
      </c>
      <c r="H9" s="16">
        <f t="shared" si="4"/>
        <v>14984871</v>
      </c>
      <c r="I9" s="3">
        <f t="shared" si="2"/>
        <v>-0.24814431538773585</v>
      </c>
      <c r="J9" s="30">
        <f>'[2]Imports 2013-2024'!$BD8</f>
        <v>2827384</v>
      </c>
      <c r="K9" s="27">
        <f>((J9-J8)/J8)</f>
        <v>5.9502847003760406E-2</v>
      </c>
      <c r="L9" s="28">
        <f>'[2]Imports 2013-2024'!$AX8+'[2]Imports 2013-2024'!$AZ8+'[2]Imports 2013-2024'!$BB8</f>
        <v>539319.44999999995</v>
      </c>
      <c r="M9" s="17">
        <v>2018</v>
      </c>
    </row>
    <row r="10" spans="1:16" x14ac:dyDescent="0.25">
      <c r="A10" s="17">
        <v>2019</v>
      </c>
      <c r="B10" s="12">
        <f>'[1]1_Production'!$V$7-'[1]1_Production'!$V$15</f>
        <v>5393827</v>
      </c>
      <c r="C10" s="3">
        <f t="shared" si="0"/>
        <v>-8.8617782188208663E-2</v>
      </c>
      <c r="D10" s="14">
        <f>'[1]1_Production'!$V$33</f>
        <v>4656744</v>
      </c>
      <c r="E10" s="7">
        <f t="shared" si="6"/>
        <v>0.25697291218871882</v>
      </c>
      <c r="F10" s="34">
        <f>'[1]1_Production'!$V$41</f>
        <v>4713823.8000000007</v>
      </c>
      <c r="G10" s="3">
        <f t="shared" si="3"/>
        <v>-0.12085853219663591</v>
      </c>
      <c r="H10" s="16">
        <f t="shared" si="4"/>
        <v>14764394.800000001</v>
      </c>
      <c r="I10" s="3">
        <f t="shared" si="2"/>
        <v>-1.471325312043055E-2</v>
      </c>
      <c r="J10" s="30">
        <f>'[2]Imports 2013-2024'!$BD9</f>
        <v>4906437</v>
      </c>
      <c r="K10" s="27">
        <f>((J10-J9)/J9)</f>
        <v>0.7353274263418057</v>
      </c>
      <c r="L10" s="28">
        <f>'[2]Imports 2013-2024'!$AX9+'[2]Imports 2013-2024'!$AZ9+'[2]Imports 2013-2024'!$BB9</f>
        <v>949677.5</v>
      </c>
      <c r="M10" s="17">
        <v>2019</v>
      </c>
    </row>
    <row r="11" spans="1:16" x14ac:dyDescent="0.25">
      <c r="A11" s="17">
        <v>2020</v>
      </c>
      <c r="B11" s="12">
        <f>'[1]1_Production'!$T$7-'[1]1_Production'!$T$15</f>
        <v>6548316</v>
      </c>
      <c r="C11" s="2">
        <f t="shared" si="0"/>
        <v>0.21403893747426456</v>
      </c>
      <c r="D11" s="14">
        <f>'[1]1_Production'!$T$33</f>
        <v>4814536</v>
      </c>
      <c r="E11" s="7">
        <f t="shared" si="6"/>
        <v>3.388461981161086E-2</v>
      </c>
      <c r="F11" s="34">
        <f>'[1]1_Production'!$T$41</f>
        <v>5059584.1000000015</v>
      </c>
      <c r="G11" s="7">
        <f t="shared" si="3"/>
        <v>7.3350280933284079E-2</v>
      </c>
      <c r="H11" s="16">
        <f t="shared" si="4"/>
        <v>16422436.100000001</v>
      </c>
      <c r="I11" s="2">
        <f t="shared" si="2"/>
        <v>0.11229998401289031</v>
      </c>
      <c r="J11" s="30">
        <f>'[2]Imports 2013-2024'!$BD10</f>
        <v>8924144</v>
      </c>
      <c r="K11" s="27">
        <f t="shared" si="5"/>
        <v>0.8188644835345894</v>
      </c>
      <c r="L11" s="28">
        <f>'[2]Imports 2013-2024'!$AX10+'[2]Imports 2013-2024'!$AZ10+'[2]Imports 2013-2024'!$BB10</f>
        <v>1165569.55</v>
      </c>
      <c r="M11" s="17">
        <v>2020</v>
      </c>
    </row>
    <row r="12" spans="1:16" x14ac:dyDescent="0.25">
      <c r="A12" s="17">
        <v>2021</v>
      </c>
      <c r="B12" s="12">
        <f>'[1]1_Production'!$R$7-'[1]1_Production'!$R$15</f>
        <v>5691569</v>
      </c>
      <c r="C12" s="3">
        <f t="shared" si="0"/>
        <v>-0.13083470620538165</v>
      </c>
      <c r="D12" s="14">
        <f>'[1]1_Production'!$R$33</f>
        <v>3373715</v>
      </c>
      <c r="E12" s="7">
        <f t="shared" si="6"/>
        <v>-0.29926476819365355</v>
      </c>
      <c r="F12" s="34">
        <f>'[1]1_Production'!$R$41</f>
        <v>3921111.7</v>
      </c>
      <c r="G12" s="3">
        <f t="shared" si="3"/>
        <v>-0.22501304010343479</v>
      </c>
      <c r="H12" s="16">
        <f t="shared" si="4"/>
        <v>12986395.699999999</v>
      </c>
      <c r="I12" s="2">
        <f t="shared" si="2"/>
        <v>-0.20922842257245877</v>
      </c>
      <c r="J12" s="30">
        <f>'[2]Imports 2013-2024'!$BD11</f>
        <v>4716271</v>
      </c>
      <c r="K12" s="29">
        <f t="shared" si="5"/>
        <v>-0.471515587377344</v>
      </c>
      <c r="L12" s="28">
        <f>'[2]Imports 2013-2024'!$AX11+'[2]Imports 2013-2024'!$AZ11+'[2]Imports 2013-2024'!$BB11</f>
        <v>542181.20000000007</v>
      </c>
      <c r="M12" s="17">
        <v>2021</v>
      </c>
    </row>
    <row r="13" spans="1:16" x14ac:dyDescent="0.25">
      <c r="A13" s="17">
        <v>2022</v>
      </c>
      <c r="B13" s="12">
        <f>'[1]1_Production'!$P$7-'[1]1_Production'!$P$15</f>
        <v>4664196</v>
      </c>
      <c r="C13" s="3">
        <f t="shared" si="0"/>
        <v>-0.18050787050108677</v>
      </c>
      <c r="D13" s="14">
        <f>'[1]1_Production'!$P$33</f>
        <v>3670742</v>
      </c>
      <c r="E13" s="3">
        <f t="shared" si="6"/>
        <v>8.8041520993919167E-2</v>
      </c>
      <c r="F13" s="34">
        <f>'[1]1_Production'!$P$41</f>
        <v>3478900.0000000005</v>
      </c>
      <c r="G13" s="3">
        <f t="shared" si="3"/>
        <v>-0.11277712389575632</v>
      </c>
      <c r="H13" s="16">
        <f t="shared" si="4"/>
        <v>11813838</v>
      </c>
      <c r="I13" s="3">
        <f t="shared" si="2"/>
        <v>-9.0291234541698073E-2</v>
      </c>
      <c r="J13" s="30">
        <f>'[2]Imports 2013-2024'!$BD12</f>
        <v>10291695</v>
      </c>
      <c r="K13" s="27">
        <f t="shared" si="5"/>
        <v>1.1821678610071389</v>
      </c>
      <c r="L13" s="28">
        <f>'[2]Imports 2013-2024'!$AX12+'[2]Imports 2013-2024'!$AZ12+'[2]Imports 2013-2024'!$BB12</f>
        <v>1882747.25</v>
      </c>
      <c r="M13" s="17">
        <v>2022</v>
      </c>
    </row>
    <row r="14" spans="1:16" x14ac:dyDescent="0.25">
      <c r="A14" s="17">
        <v>2023</v>
      </c>
      <c r="B14" s="12">
        <f>'[1]1_Production'!$N$7-'[1]1_Production'!$N$15</f>
        <v>5513216</v>
      </c>
      <c r="C14" s="3">
        <f t="shared" si="0"/>
        <v>0.18202922861732226</v>
      </c>
      <c r="D14" s="14">
        <f>'[1]1_Production'!$N$33</f>
        <v>4624430</v>
      </c>
      <c r="E14" s="7">
        <f t="shared" si="6"/>
        <v>0.25980796253182598</v>
      </c>
      <c r="F14" s="34">
        <f>'[1]1_Production'!$N$41</f>
        <v>3726000</v>
      </c>
      <c r="G14" s="7">
        <f t="shared" si="3"/>
        <v>7.102819856851289E-2</v>
      </c>
      <c r="H14" s="16">
        <f t="shared" si="4"/>
        <v>13863646</v>
      </c>
      <c r="I14" s="3">
        <f t="shared" si="2"/>
        <v>0.17350906623232856</v>
      </c>
      <c r="J14" s="30">
        <f>'[2]Imports 2013-2024'!$BD13</f>
        <v>23791725</v>
      </c>
      <c r="K14" s="27">
        <f t="shared" si="5"/>
        <v>1.3117401943994649</v>
      </c>
      <c r="L14" s="28">
        <f>'[2]Imports 2013-2024'!$AX13+'[2]Imports 2013-2024'!$AZ13+'[2]Imports 2013-2024'!$BB13</f>
        <v>6298216.1500000004</v>
      </c>
      <c r="M14" s="17">
        <v>2023</v>
      </c>
      <c r="N14" s="38" t="s">
        <v>5</v>
      </c>
      <c r="O14" s="38"/>
      <c r="P14" s="38"/>
    </row>
    <row r="15" spans="1:16" ht="15.75" x14ac:dyDescent="0.25">
      <c r="A15" s="17">
        <v>2024</v>
      </c>
      <c r="B15" s="12">
        <f>'[1]1_Production'!$L$7-'[1]1_Production'!$L$15</f>
        <v>6807855</v>
      </c>
      <c r="C15" s="2">
        <f t="shared" si="0"/>
        <v>0.23482464681231427</v>
      </c>
      <c r="D15" s="14">
        <f>'[1]1_Production'!$L$33</f>
        <v>4215403</v>
      </c>
      <c r="E15" s="7">
        <f t="shared" si="6"/>
        <v>-8.844917103297055E-2</v>
      </c>
      <c r="F15" s="34">
        <f>'[1]1_Production'!$L$41</f>
        <v>3850200</v>
      </c>
      <c r="G15" s="7">
        <f t="shared" si="3"/>
        <v>3.3333333333333333E-2</v>
      </c>
      <c r="H15" s="16">
        <f t="shared" si="4"/>
        <v>14873458</v>
      </c>
      <c r="I15" s="2">
        <f t="shared" si="2"/>
        <v>7.2838847731686168E-2</v>
      </c>
      <c r="J15" s="30">
        <f>'[2]Imports 2013-2024'!$BD14</f>
        <v>18401041</v>
      </c>
      <c r="K15" s="29">
        <f t="shared" si="5"/>
        <v>-0.22657810646348678</v>
      </c>
      <c r="L15" s="28">
        <f>'[2]Imports 2013-2024'!$AX14+'[2]Imports 2013-2024'!$AZ14+'[2]Imports 2013-2024'!$BB14</f>
        <v>4818789.75</v>
      </c>
      <c r="M15" s="17">
        <v>2024</v>
      </c>
      <c r="N15" s="26" t="s">
        <v>6</v>
      </c>
      <c r="O15" s="26" t="s">
        <v>7</v>
      </c>
      <c r="P15" s="26" t="s">
        <v>8</v>
      </c>
    </row>
    <row r="16" spans="1:16" x14ac:dyDescent="0.25">
      <c r="A16" s="18">
        <v>2025</v>
      </c>
      <c r="B16" s="13">
        <f>'[1]1_Production'!$J$7-'[1]1_Production'!$J$15</f>
        <v>7134303</v>
      </c>
      <c r="C16" s="4">
        <f t="shared" si="0"/>
        <v>4.7951667595740509E-2</v>
      </c>
      <c r="D16" s="15">
        <f>'[1]1_Production'!$J$33</f>
        <v>4215403</v>
      </c>
      <c r="E16" s="8">
        <f t="shared" si="6"/>
        <v>0</v>
      </c>
      <c r="F16" s="35">
        <f>'[1]1_Production'!$J$41</f>
        <v>3928600</v>
      </c>
      <c r="G16" s="36">
        <f t="shared" si="3"/>
        <v>2.0362578567347151E-2</v>
      </c>
      <c r="H16" s="39">
        <f t="shared" si="4"/>
        <v>15278306</v>
      </c>
      <c r="I16" s="4">
        <f t="shared" si="2"/>
        <v>2.7219493946868307E-2</v>
      </c>
      <c r="J16" s="30">
        <f>'[2]Imports 2013-2024'!$BD15</f>
        <v>16562178</v>
      </c>
      <c r="K16" s="29">
        <f t="shared" si="5"/>
        <v>-9.9932552728946147E-2</v>
      </c>
      <c r="L16" s="28">
        <f>'[2]Imports 2013-2024'!$AX$15+'[2]Imports 2013-2024'!$AZ$15+'[2]Imports 2013-2024'!$BB$15</f>
        <v>3970552.75</v>
      </c>
      <c r="M16" s="18">
        <v>2025</v>
      </c>
      <c r="N16" s="37">
        <f>J16+H16+L16</f>
        <v>35811036.75</v>
      </c>
      <c r="O16" s="25">
        <f>H16/N16</f>
        <v>0.42663679654569064</v>
      </c>
      <c r="P16" s="25">
        <f>B16/N16</f>
        <v>0.19922078910491192</v>
      </c>
    </row>
    <row r="17" spans="1:12" s="9" customFormat="1" ht="21" x14ac:dyDescent="0.35">
      <c r="A17" s="9" t="s">
        <v>10</v>
      </c>
      <c r="C17" s="10">
        <f>((B16-B8)/B8)</f>
        <v>-0.12304947025046482</v>
      </c>
      <c r="E17" s="10">
        <f>((D16-D8)/D8)</f>
        <v>0.13836618616813426</v>
      </c>
      <c r="F17" s="10"/>
      <c r="G17" s="10">
        <f>((F16-F8)/F8)</f>
        <v>-0.51451607561517776</v>
      </c>
      <c r="H17" s="40" t="s">
        <v>15</v>
      </c>
      <c r="I17" s="10">
        <f>((H16-H8)/H8)</f>
        <v>-0.23342141434880131</v>
      </c>
      <c r="K17" s="11">
        <f>((J16-J8)/J8)</f>
        <v>5.2063287984875934</v>
      </c>
      <c r="L17" s="11">
        <f>((L16-L8)/L8)</f>
        <v>9.4218414273782773</v>
      </c>
    </row>
    <row r="20" spans="1:12" x14ac:dyDescent="0.25">
      <c r="A20" t="s">
        <v>1</v>
      </c>
    </row>
    <row r="21" spans="1:12" x14ac:dyDescent="0.25">
      <c r="A21" t="s">
        <v>2</v>
      </c>
    </row>
  </sheetData>
  <mergeCells count="1">
    <mergeCell ref="N14:P1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3" ma:contentTypeDescription="Create a new document." ma:contentTypeScope="" ma:versionID="0b3f299ea80c28f761d08c085df34a65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29912cf9c89ce1423ec7fe837b583001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760887-92d3-413b-b11d-236601df688e">
      <Terms xmlns="http://schemas.microsoft.com/office/infopath/2007/PartnerControls"/>
    </lcf76f155ced4ddcb4097134ff3c332f>
    <TaxCatchAll xmlns="e30f7a5d-8fa8-41c9-ac7a-9b097ed4b6af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0577EC-FFD5-4B4C-8D38-CA29A1246F2D}"/>
</file>

<file path=customXml/itemProps2.xml><?xml version="1.0" encoding="utf-8"?>
<ds:datastoreItem xmlns:ds="http://schemas.openxmlformats.org/officeDocument/2006/customXml" ds:itemID="{FE0EF8E9-DCA8-4DD9-BE83-C20A84A08C24}">
  <ds:schemaRefs>
    <ds:schemaRef ds:uri="http://schemas.microsoft.com/office/2006/metadata/properties"/>
    <ds:schemaRef ds:uri="http://schemas.microsoft.com/office/infopath/2007/PartnerControls"/>
    <ds:schemaRef ds:uri="99a61516-7467-430f-b592-0b54763d2015"/>
    <ds:schemaRef ds:uri="2d1bf25e-48db-4f65-ae68-8291fb17cf7d"/>
  </ds:schemaRefs>
</ds:datastoreItem>
</file>

<file path=customXml/itemProps3.xml><?xml version="1.0" encoding="utf-8"?>
<ds:datastoreItem xmlns:ds="http://schemas.openxmlformats.org/officeDocument/2006/customXml" ds:itemID="{8605812A-AE32-4C9C-9978-C0346204B2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2025-09-04T10:27:37Z</dcterms:created>
  <dcterms:modified xsi:type="dcterms:W3CDTF">2025-11-03T13:52:47Z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0x010100C9280E48E807ED4AA4BA7BE40CA69573</vt:lpwstr>
  </property>
</Properties>
</file>